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ThisWorkbook" defaultThemeVersion="124226"/>
  <mc:AlternateContent xmlns:mc="http://schemas.openxmlformats.org/markup-compatibility/2006">
    <mc:Choice Requires="x15">
      <x15ac:absPath xmlns:x15ac="http://schemas.microsoft.com/office/spreadsheetml/2010/11/ac" url="M:\PL\Data\Community Development\NOFA - Issued by City\2025\Prod - Preserv\Final\"/>
    </mc:Choice>
  </mc:AlternateContent>
  <xr:revisionPtr revIDLastSave="0" documentId="13_ncr:1_{C1F04923-3936-4278-B1BE-AEE9C0518479}" xr6:coauthVersionLast="47" xr6:coauthVersionMax="47" xr10:uidLastSave="{00000000-0000-0000-0000-000000000000}"/>
  <bookViews>
    <workbookView xWindow="37330" yWindow="-110" windowWidth="29020" windowHeight="15820" tabRatio="590" firstSheet="7" activeTab="7" xr2:uid="{00000000-000D-0000-FFFF-FFFF00000000}"/>
  </bookViews>
  <sheets>
    <sheet name="Calc Sheet Insert" sheetId="100" state="hidden" r:id="rId1"/>
    <sheet name="Resources Insert" sheetId="102" state="hidden" r:id="rId2"/>
    <sheet name="LIHTC Insert" sheetId="99" state="hidden" r:id="rId3"/>
    <sheet name="5 Default Check" sheetId="43" state="hidden" r:id="rId4"/>
    <sheet name="Messages" sheetId="109" state="hidden" r:id="rId5"/>
    <sheet name="Validations Checklist" sheetId="37" state="hidden" r:id="rId6"/>
    <sheet name="Dropdowns" sheetId="29" state="hidden" r:id="rId7"/>
    <sheet name="Form 1 Information" sheetId="33" r:id="rId8"/>
    <sheet name="1" sheetId="1" r:id="rId9"/>
    <sheet name="Form 2A,B Information" sheetId="119" r:id="rId10"/>
    <sheet name="2A" sheetId="3" r:id="rId11"/>
    <sheet name="2B" sheetId="4" r:id="rId12"/>
    <sheet name="Form 3 Information" sheetId="113" r:id="rId13"/>
    <sheet name="3" sheetId="6" r:id="rId14"/>
    <sheet name="4" sheetId="7" r:id="rId15"/>
    <sheet name="Form 5 Information" sheetId="114" r:id="rId16"/>
    <sheet name="5" sheetId="8" r:id="rId17"/>
    <sheet name="Form 6A-E Information" sheetId="115" r:id="rId18"/>
    <sheet name="6A" sheetId="104" r:id="rId19"/>
    <sheet name="6B" sheetId="10" r:id="rId20"/>
    <sheet name="6C" sheetId="11" r:id="rId21"/>
    <sheet name="6D" sheetId="12" r:id="rId22"/>
    <sheet name="6E" sheetId="13" r:id="rId23"/>
    <sheet name="Form 7A,B Information" sheetId="116" r:id="rId24"/>
    <sheet name="7A" sheetId="49" r:id="rId25"/>
    <sheet name="7B" sheetId="108" r:id="rId26"/>
    <sheet name="Form 8A-E Information" sheetId="117" r:id="rId27"/>
    <sheet name="8A" sheetId="16" r:id="rId28"/>
    <sheet name="8B" sheetId="17" r:id="rId29"/>
    <sheet name="8C" sheetId="36" r:id="rId30"/>
    <sheet name="8D" sheetId="106" r:id="rId31"/>
    <sheet name="8E" sheetId="21" r:id="rId32"/>
    <sheet name="Form 9A-E Information" sheetId="118" r:id="rId33"/>
    <sheet name="9A" sheetId="22" r:id="rId34"/>
    <sheet name="9B" sheetId="23" r:id="rId35"/>
    <sheet name="9C" sheetId="24" r:id="rId36"/>
    <sheet name="9D" sheetId="25" r:id="rId37"/>
    <sheet name="9E" sheetId="26" r:id="rId38"/>
    <sheet name="Form 10 COB Scoring" sheetId="120" r:id="rId39"/>
    <sheet name="Ref only - TDC and CFL" sheetId="121" r:id="rId40"/>
  </sheets>
  <externalReferences>
    <externalReference r:id="rId41"/>
    <externalReference r:id="rId42"/>
    <externalReference r:id="rId43"/>
    <externalReference r:id="rId44"/>
    <externalReference r:id="rId45"/>
    <externalReference r:id="rId46"/>
    <externalReference r:id="rId47"/>
  </externalReferences>
  <definedNames>
    <definedName name="_xlnm._FilterDatabase" localSheetId="16" hidden="1">'5'!$C$7:$F$77</definedName>
    <definedName name="_xlnm._FilterDatabase" localSheetId="3" hidden="1">'5 Default Check'!$C$6:$E$65</definedName>
    <definedName name="Above_Below">#REF!</definedName>
    <definedName name="Act_Typ" localSheetId="38">[1]Dropdowns!$B$142:$B$145</definedName>
    <definedName name="Act_Typ">Dropdowns!$B$148:$B$153</definedName>
    <definedName name="Activity_Type" localSheetId="38">[1]Dropdowns!$B$127:$B$130</definedName>
    <definedName name="Activity_Type">Dropdowns!$B$133:$B$136</definedName>
    <definedName name="Actual_or_Percent" localSheetId="38">[1]Dropdowns!$B$175:$B$177</definedName>
    <definedName name="Actual_or_Percent">Dropdowns!$B$194:$B$196</definedName>
    <definedName name="AMIs" localSheetId="38">#REF!</definedName>
    <definedName name="AMIs">Dropdowns!$B$98:$B$108</definedName>
    <definedName name="BedroomCount">#REF!</definedName>
    <definedName name="Beds">Dropdowns!$B$71:$B$72</definedName>
    <definedName name="BondTC">'[2]Under the LIHTC Hood'!$D$62:$D$66</definedName>
    <definedName name="Building_ID_or_Name" localSheetId="38">#REF!</definedName>
    <definedName name="Building_ID_or_Name">'2A'!$C$8:$C$22</definedName>
    <definedName name="Building_Type" localSheetId="38">[1]Dropdowns!$B$116:$B$124</definedName>
    <definedName name="Building_Type">Dropdowns!$B$122:$B$130</definedName>
    <definedName name="Built_For">#REF!</definedName>
    <definedName name="COB_Act_Typ">[3]Dropdowns!$B$143:$B$148</definedName>
    <definedName name="COB_Activity_Type">[3]Dropdowns!$B$128:$B$131</definedName>
    <definedName name="Counties">'[2]Under the LIHTC Hood'!$D$2:$D$40</definedName>
    <definedName name="Debt_Type" localSheetId="38">[1]Dropdowns!$B$56:$B$58</definedName>
    <definedName name="Debt_Type">Dropdowns!$B$62:$B$64</definedName>
    <definedName name="DevFees" localSheetId="38">'[2]Under the LIHTC Hood'!$D$70:$D$75</definedName>
    <definedName name="Drawings">#REF!</definedName>
    <definedName name="eligible_tribes" localSheetId="38">#REF!</definedName>
    <definedName name="Enable" localSheetId="38">[1]Dropdowns!$B$110:$B$110</definedName>
    <definedName name="Enable">Dropdowns!$B$116:$B$116</definedName>
    <definedName name="ESDS_Planning">#REF!</definedName>
    <definedName name="Existing_Housing">#REF!</definedName>
    <definedName name="federal_funding_sources" localSheetId="38">#REF!</definedName>
    <definedName name="FivePoints">'[2]ESDS-UnderTheHood'!$J$2:$J$3</definedName>
    <definedName name="four_perc_dev_fees">'[1]4% LIHTC ScoringLists'!$B$60:$B$65</definedName>
    <definedName name="four_perc_efficient_location">'[1]4% LIHTC ScoringLists'!$B$75:$B$78</definedName>
    <definedName name="four_perc_leveraging_public_resources">'[1]4% LIHTC ScoringLists'!$B$45:$B$48</definedName>
    <definedName name="four_perc_leveraging_taxable_bonds">'[1]4% LIHTC ScoringLists'!$B$50:$B$57</definedName>
    <definedName name="four_perc_lih_commit">'[1]4% LIHTC ScoringLists'!$B$3:$B$9</definedName>
    <definedName name="four_perc_np_sponsor">'[1]4% LIHTC ScoringLists'!$B$81:$B$83</definedName>
    <definedName name="four_perc_project_based_rental_assistance">'[1]4% LIHTC ScoringLists'!$B$37:$B$42</definedName>
    <definedName name="four_perc_property_type">'[1]4% LIHTC ScoringLists'!$B$68:$B$72</definedName>
    <definedName name="four_perc_Years">'[1]4% LIHTC ScoringLists'!$B$21:$B$32</definedName>
    <definedName name="FourPoints">'[2]ESDS-UnderTheHood'!$R$2:$R$3</definedName>
    <definedName name="FourSixEight">'[2]ESDS-UnderTheHood'!$N$9:$N$12</definedName>
    <definedName name="Fund_Source" localSheetId="38">[1]Dropdowns!$B$153:$B$167</definedName>
    <definedName name="Fund_Source">Dropdowns!$B$170:$B$186</definedName>
    <definedName name="FunderType">'[2]Under the Hood'!$C$15:$C$17</definedName>
    <definedName name="FundingType">'[2]Under the Hood'!$C$9:$C$11</definedName>
    <definedName name="G_or_L" localSheetId="38">[1]Dropdowns!$E$51:$E$53</definedName>
    <definedName name="G_or_L">Dropdowns!$E$57:$E$59</definedName>
    <definedName name="Grant">Dropdowns!$G$58:$G$59</definedName>
    <definedName name="Grant_or_Loan">Dropdowns!$B$57:$B$60</definedName>
    <definedName name="GrantType">Dropdowns!$G$58:$G$60</definedName>
    <definedName name="HalfToFive">'[2]ESDS-UnderTheHood'!$B$16:$B$26</definedName>
    <definedName name="HalfToTen">'[2]ESDS-UnderTheHood'!$B$29:$B$49</definedName>
    <definedName name="higher_income" localSheetId="38">#REF!</definedName>
    <definedName name="Historic" localSheetId="38">#REF!</definedName>
    <definedName name="Homeless75" localSheetId="38">#REF!</definedName>
    <definedName name="HomelessFW">'[2]Under the LIHTC Hood'!$D$50:$D$52</definedName>
    <definedName name="ID_of_Interest">#REF!</definedName>
    <definedName name="in_within" localSheetId="38">#REF!</definedName>
    <definedName name="Inc_Higher" localSheetId="38">#REF!</definedName>
    <definedName name="Inc_Lower" localSheetId="38">#REF!</definedName>
    <definedName name="Inc_percent" localSheetId="38">#REF!</definedName>
    <definedName name="Issued">#REF!</definedName>
    <definedName name="job_centers" localSheetId="38">#REF!</definedName>
    <definedName name="KC_HTF" localSheetId="38">#REF!</definedName>
    <definedName name="KC_only" localSheetId="38">#REF!</definedName>
    <definedName name="KC_OppArea" localSheetId="38">#REF!</definedName>
    <definedName name="leveraging_public_resources_10">[4]LIHTC_Dropdowns!$B$65:$B$68</definedName>
    <definedName name="leveraging_taxable_bonds_7">[4]LIHTC_Dropdowns!$B$70:$B$77</definedName>
    <definedName name="LIH_Commit">[4]LIHTC_Dropdowns!$B$2:$B$8</definedName>
    <definedName name="LIHTC_Type">#REF!</definedName>
    <definedName name="LIHTC_types">#REF!</definedName>
    <definedName name="LIHTCAMI">'[2]Under the LIHTC Hood'!$D$90:$D$93</definedName>
    <definedName name="LLC_Status">#REF!</definedName>
    <definedName name="LLP_Accounting">#REF!</definedName>
    <definedName name="Loan">Dropdowns!$H$58:$H$62</definedName>
    <definedName name="LoanType">Dropdowns!$H$58:$H$62</definedName>
    <definedName name="local_funding_counties" localSheetId="38">#REF!</definedName>
    <definedName name="local_funding_sources" localSheetId="38">#REF!</definedName>
    <definedName name="local_funding_types" localSheetId="38">#REF!</definedName>
    <definedName name="Location_eff" localSheetId="38">#REF!</definedName>
    <definedName name="lower_income" localSheetId="38">#REF!</definedName>
    <definedName name="m">#REF!</definedName>
    <definedName name="MandCheck">'[2]ESDS-UnderTheHood'!$B$2:$B$4</definedName>
    <definedName name="MandOr5">'[2]ESDS-UnderTheHood'!$L$2:$L$5</definedName>
    <definedName name="MF_or_HO">#REF!</definedName>
    <definedName name="mna">#REF!</definedName>
    <definedName name="Months">#REF!</definedName>
    <definedName name="na">#REF!</definedName>
    <definedName name="nahalfto5">#REF!</definedName>
    <definedName name="nato123">#REF!</definedName>
    <definedName name="nato5">#REF!</definedName>
    <definedName name="nine_pecent_inc_percent">'[1]9% ScoringLists'!$B$91:$B$100</definedName>
    <definedName name="nine_perc_higher_income_counties">'[1]9% ScoringLists'!$B$2:$B$20</definedName>
    <definedName name="nine_perc_higher_income_county_setasides">'[1]9% ScoringLists'!$B$22:$B$42</definedName>
    <definedName name="nine_perc_lower_income_counties">'[1]9% ScoringLists'!$B$44:$B$67</definedName>
    <definedName name="nine_perc_lower_income_county_setasides">'[1]9% ScoringLists'!$B$69:$B$89</definedName>
    <definedName name="nine_percent_at_risk">'[1]9% ScoringLists'!$B$199:$B$202</definedName>
    <definedName name="nine_percent_dev_fees">'[1]9% ScoringLists'!$B$192:$B$197</definedName>
    <definedName name="nine_percent_eligible_tribes">'[1]9% ScoringLists'!$B$211:$B$224</definedName>
    <definedName name="nine_percent_federal_funding_sources">'[1]9% ScoringLists'!$B$174:$B$180</definedName>
    <definedName name="nine_percent_historic">'[1]9% ScoringLists'!$B$207:$B$209</definedName>
    <definedName name="nine_percent_homeless">'[1]9% ScoringLists'!$B$126:$B$128</definedName>
    <definedName name="nine_percent_in_within">'[1]9% ScoringLists'!$B$239:$B$242</definedName>
    <definedName name="nine_percent_job_centers">'[1]9% ScoringLists'!$B$245:$B$295</definedName>
    <definedName name="nine_percent_KC_HTF">'[1]9% ScoringLists'!$B$182:$B$184</definedName>
    <definedName name="nine_percent_kc_opp_area">'[1]9% ScoringLists'!$B$235:$B$237</definedName>
    <definedName name="nine_percent_king_county_tod">'[1]9% ScoringLists'!$B$231:$B$233</definedName>
    <definedName name="nine_percent_local_funding_counties">'[1]9% ScoringLists'!$B$143:$B$150</definedName>
    <definedName name="nine_percent_local_funding_sources">'[1]9% ScoringLists'!$B$152:$B$164</definedName>
    <definedName name="nine_percent_local_funding_types">'[1]9% ScoringLists'!$B$166:$B$172</definedName>
    <definedName name="nine_percent_location_efficient_projects">'[1]9% ScoringLists'!$B$226:$B$229</definedName>
    <definedName name="nine_percent_np_sponsor">'[1]9% ScoringLists'!$B$298:$B$301</definedName>
    <definedName name="nine_percent_special_needs">'[1]9% ScoringLists'!$B$133:$B$141</definedName>
    <definedName name="nine_percent_years">'[1]9% ScoringLists'!$B$102:$B$124</definedName>
    <definedName name="No">Dropdowns!$E$47:$E$48</definedName>
    <definedName name="Non_LIH_Units" localSheetId="38">[1]Dropdowns!$B$87:$B$89</definedName>
    <definedName name="Non_LIH_Units">Dropdowns!$B$93:$B$95</definedName>
    <definedName name="NonRes_FundSource" localSheetId="38">[1]Dropdowns!$E$153:$E$168</definedName>
    <definedName name="NonRes_FundSource">Dropdowns!$E$171:$E$185</definedName>
    <definedName name="NP_Sponsor" localSheetId="38">#REF!</definedName>
    <definedName name="NP_Sponsor">[4]LIHTC_Dropdowns!$F$286:$F$289</definedName>
    <definedName name="NP_Sponsor_4_Perc">[4]LIHTC_Dropdowns!$B$101:$B$103</definedName>
    <definedName name="OnePoint">'[2]ESDS-UnderTheHood'!$D$16:$D$17</definedName>
    <definedName name="OneToFive">'[2]ESDS-UnderTheHood'!$F$2:$F$7</definedName>
    <definedName name="OneToSix">'[2]ESDS-UnderTheHood'!$L$9:$L$15</definedName>
    <definedName name="OneToTen">'[2]ESDS-UnderTheHood'!$F$16:$F$26</definedName>
    <definedName name="OneTwoFourSix">'[2]ESDS-UnderTheHood'!$J$9:$J$13</definedName>
    <definedName name="OnSite_OffSite" localSheetId="38">[1]Dropdowns!$B$170:$B$172</definedName>
    <definedName name="OnSite_OffSite">Dropdowns!$B$189:$B$191</definedName>
    <definedName name="OnTime_OnBudget" localSheetId="38">[1]Dropdowns!$B$147:$B$151</definedName>
    <definedName name="OnTime_OnBudget">Dropdowns!$B$155:$B$159</definedName>
    <definedName name="OnTime_OnBudget2" localSheetId="38">[3]Dropdowns!$B$156:$B$161</definedName>
    <definedName name="OnTime_OnBudget2">Dropdowns!$B$161:$B$166</definedName>
    <definedName name="Org_Type">#REF!</definedName>
    <definedName name="PBRA_units" localSheetId="38">#REF!</definedName>
    <definedName name="Points1to3">'[2]ESDS-UnderTheHood'!$D$2:$D$5</definedName>
    <definedName name="Population_Types" localSheetId="38">[5]UnderTheHood!$C$2:$C$19</definedName>
    <definedName name="Population_Types">Dropdowns!$B$3:$B$23</definedName>
    <definedName name="_xlnm.Print_Area" localSheetId="8">'1'!$B$2:$Q$50</definedName>
    <definedName name="_xlnm.Print_Area" localSheetId="10">'2A'!$B$2:$V$41</definedName>
    <definedName name="_xlnm.Print_Area" localSheetId="11">'2B'!$B$2:$P$24</definedName>
    <definedName name="_xlnm.Print_Area" localSheetId="13">'3'!$B$2:$I$43</definedName>
    <definedName name="_xlnm.Print_Area" localSheetId="14">'4'!$B$2:$H$34</definedName>
    <definedName name="_xlnm.Print_Area" localSheetId="16">'5'!$B$2:$G$80</definedName>
    <definedName name="_xlnm.Print_Area" localSheetId="3">'5 Default Check'!$B$3:$F$68</definedName>
    <definedName name="_xlnm.Print_Area" localSheetId="18">'6A'!$B$2:$AD$125</definedName>
    <definedName name="_xlnm.Print_Area" localSheetId="19">'6B'!$B$2:$L$105</definedName>
    <definedName name="_xlnm.Print_Area" localSheetId="20">'6C'!$B$2:$M$122</definedName>
    <definedName name="_xlnm.Print_Area" localSheetId="21">'6D'!$B$2:$I$53</definedName>
    <definedName name="_xlnm.Print_Area" localSheetId="22">'6E'!$B$2:$J$54</definedName>
    <definedName name="_xlnm.Print_Area" localSheetId="24">'7A'!$B$2:$Q$49</definedName>
    <definedName name="_xlnm.Print_Area" localSheetId="25">'7B'!$B$2:$AJ$54</definedName>
    <definedName name="_xlnm.Print_Area" localSheetId="27">'8A'!$B$2:$Q$67</definedName>
    <definedName name="_xlnm.Print_Area" localSheetId="28">'8B'!$B$2:$J$45</definedName>
    <definedName name="_xlnm.Print_Area" localSheetId="29">'8C'!$B$2:$S$58</definedName>
    <definedName name="_xlnm.Print_Area" localSheetId="30">'8D'!$B$2:$Y$109</definedName>
    <definedName name="_xlnm.Print_Area" localSheetId="31">'8E'!$B$2:$F$42</definedName>
    <definedName name="_xlnm.Print_Area" localSheetId="33">'9A'!$B$2:$I$103</definedName>
    <definedName name="_xlnm.Print_Area" localSheetId="34">'9B'!$B$2:$Z$34</definedName>
    <definedName name="_xlnm.Print_Area" localSheetId="35">'9C'!$B$2:$M$28</definedName>
    <definedName name="_xlnm.Print_Area" localSheetId="36">'9D'!$B$2:$L$30</definedName>
    <definedName name="_xlnm.Print_Area" localSheetId="37">'9E'!$B$7:$J$25</definedName>
    <definedName name="_xlnm.Print_Area" localSheetId="7">'Form 1 Information'!$A$1:$L$44</definedName>
    <definedName name="_xlnm.Print_Area" localSheetId="9">'Form 2A,B Information'!$A$1:$L$44</definedName>
    <definedName name="_xlnm.Print_Area" localSheetId="12">'Form 3 Information'!$A$1:$L$44</definedName>
    <definedName name="_xlnm.Print_Area" localSheetId="15">'Form 5 Information'!$A$1:$L$44</definedName>
    <definedName name="_xlnm.Print_Area" localSheetId="17">'Form 6A-E Information'!$A$1:$L$44</definedName>
    <definedName name="_xlnm.Print_Area" localSheetId="23">'Form 7A,B Information'!$A$1:$L$44</definedName>
    <definedName name="_xlnm.Print_Area" localSheetId="26">'Form 8A-E Information'!$A$1:$L$44</definedName>
    <definedName name="_xlnm.Print_Area" localSheetId="32">'Form 9A-E Information'!$A$1:$L$44</definedName>
    <definedName name="_xlnm.Print_Area" localSheetId="5">'Validations Checklist'!$A$1:$J$24</definedName>
    <definedName name="_xlnm.Print_Titles" localSheetId="18">'6A'!$2:$11</definedName>
    <definedName name="_xlnm.Print_Titles" localSheetId="19">'6B'!$2:$8</definedName>
    <definedName name="_xlnm.Print_Titles" localSheetId="20">'6C'!$2:$11</definedName>
    <definedName name="PriorityPopulations10">[4]LIHTC_Dropdowns!$B$43:$B$46</definedName>
    <definedName name="PriorityPopulations20">[4]LIHTC_Dropdowns!$B$48:$B$51</definedName>
    <definedName name="Project_Based_Rental_Assistance">[4]LIHTC_Dropdowns!$B$58:$B$62</definedName>
    <definedName name="Project_Status" localSheetId="38">[1]Dropdowns!$B$132:$B$136</definedName>
    <definedName name="Project_Status">Dropdowns!$B$138:$B$142</definedName>
    <definedName name="Project_Type" localSheetId="38">[1]Dropdowns!$B$138:$B$140</definedName>
    <definedName name="Project_Type">Dropdowns!$B$144:$B$146</definedName>
    <definedName name="property_type_10">[4]LIHTC_Dropdowns!$B$88:$B$92</definedName>
    <definedName name="Public_or_Private">Dropdowns!$B$66:$B$68</definedName>
    <definedName name="Region" localSheetId="38">'[1]ESDS-Lookup Table'!$A$2:$A$4</definedName>
    <definedName name="Region">'[6]ESDS-Lookup Table'!$A$2:$A$4</definedName>
    <definedName name="Relo_Units" localSheetId="38">[1]Dropdowns!$E$68:$E$75</definedName>
    <definedName name="Relo_Units">Dropdowns!$E$74:$E$82</definedName>
    <definedName name="RELOC">#REF!</definedName>
    <definedName name="Rent_Subsidy">#REF!</definedName>
    <definedName name="Res_Type" localSheetId="38">[1]Dropdowns!$B$40:$B$44</definedName>
    <definedName name="Res_Type">Dropdowns!$B$41:$B$44</definedName>
    <definedName name="ResOrNonRes">Dropdowns!$B$111:$B$113</definedName>
    <definedName name="savem12345">#REF!</definedName>
    <definedName name="savem3">#REF!</definedName>
    <definedName name="savem5">#REF!</definedName>
    <definedName name="Schedule_Dates" localSheetId="3">'5 Default Check'!$E$7:$E$68</definedName>
    <definedName name="Schedule_Dates" localSheetId="38">'[1]5'!$E$17:$E$76</definedName>
    <definedName name="Schedule_Dates">'5'!$E$8:$E$79</definedName>
    <definedName name="Schedule_Tasks" localSheetId="3">'5 Default Check'!$D$7:$D$67</definedName>
    <definedName name="Schedule_Tasks" localSheetId="38">#REF!</definedName>
    <definedName name="Schedule_Tasks">'5'!$D$8:$D$79</definedName>
    <definedName name="Seasons">#REF!</definedName>
    <definedName name="Select">#REF!</definedName>
    <definedName name="senior_housing_10">[4]LIHTC_Dropdowns!$B$53:$B$54</definedName>
    <definedName name="Senior_SpecNeeds">#REF!</definedName>
    <definedName name="SevenPoints">'[2]ESDS-UnderTheHood'!$F$29:$F$30</definedName>
    <definedName name="SeventeenPoints">'[2]ESDS-UnderTheHood'!$P$2:$P$3</definedName>
    <definedName name="Spec_Needs">#REF!</definedName>
    <definedName name="Special_Needs">#REF!</definedName>
    <definedName name="SpecNeeds">'[2]Under the LIHTC Hood'!$D$55:$D$60</definedName>
    <definedName name="SpecNeeds20" localSheetId="38">#REF!</definedName>
    <definedName name="Sppt_Type">Dropdowns!$B$46:$B$50</definedName>
    <definedName name="TargetedArea">'[2]Under the LIHTC Hood'!$D$83:$D$86</definedName>
    <definedName name="TDC_limit" localSheetId="38">#REF!</definedName>
    <definedName name="TDC_limt">#REF!</definedName>
    <definedName name="TenPoints">'[2]ESDS-UnderTheHood'!$F$9:$F$10</definedName>
    <definedName name="ThreeOrSeven">'[2]ESDS-UnderTheHood'!$P$9:$P$11</definedName>
    <definedName name="ThreePoints">'[2]ESDS-UnderTheHood'!$H$9:$H$10</definedName>
    <definedName name="toma12345">#REF!</definedName>
    <definedName name="tomna">#REF!</definedName>
    <definedName name="tomna123456">#REF!</definedName>
    <definedName name="tomna5">#REF!</definedName>
    <definedName name="tona">#REF!</definedName>
    <definedName name="tona1">#REF!</definedName>
    <definedName name="tona10">#REF!</definedName>
    <definedName name="tona123">#REF!</definedName>
    <definedName name="tona12345">#REF!</definedName>
    <definedName name="tona12345678910">#REF!</definedName>
    <definedName name="tona1246">#REF!</definedName>
    <definedName name="tona2">#REF!</definedName>
    <definedName name="tona235">#REF!</definedName>
    <definedName name="tona257">#REF!</definedName>
    <definedName name="tona3">#REF!</definedName>
    <definedName name="tona37">#REF!</definedName>
    <definedName name="tona4">#REF!</definedName>
    <definedName name="tona5">#REF!</definedName>
    <definedName name="tona68">#REF!</definedName>
    <definedName name="tona7">#REF!</definedName>
    <definedName name="TwoFiveSeven">'[2]ESDS-UnderTheHood'!$N$2:$N$5</definedName>
    <definedName name="TwoFourSixEight">'[2]ESDS-UnderTheHood'!$D$29:$D$33</definedName>
    <definedName name="TwoPoints">'[2]ESDS-UnderTheHood'!$H$2:$H$3</definedName>
    <definedName name="TwoThreeFive">'[2]ESDS-UnderTheHood'!$H$16:$H$19</definedName>
    <definedName name="TwoTo7">'[2]ESDS-UnderTheHood'!$D$9:$D$13</definedName>
    <definedName name="Type" localSheetId="38">'[1]ESDS-Lookup Table'!$B$2:$B$5</definedName>
    <definedName name="Type">'[6]ESDS-Lookup Table'!$B$2:$B$5</definedName>
    <definedName name="UnitAMI">'[2]Under the Hood'!$C$36:$C$40</definedName>
    <definedName name="UnitAMI_RentRoll">#REF!</definedName>
    <definedName name="Units">Dropdowns!$B$74:$B$81</definedName>
    <definedName name="Units_and_Beds" localSheetId="38">[1]Dropdowns!$B$77:$B$85</definedName>
    <definedName name="Units_and_Beds">Dropdowns!$B$83:$B$91</definedName>
    <definedName name="Units_or_Beds" localSheetId="38">[1]Dropdowns!$B$46:$B$48</definedName>
    <definedName name="Units_or_Beds">Dropdowns!$B$52:$B$54</definedName>
    <definedName name="Years" localSheetId="38">#REF!</definedName>
    <definedName name="Yes">Dropdowns!$D$47:$D$49</definedName>
    <definedName name="Yes_No">#REF!</definedName>
    <definedName name="Yes_No_Either" localSheetId="38">[1]Dropdowns!$B$30:$B$33</definedName>
    <definedName name="Yes_No_Either">Dropdowns!$B$31:$B$34</definedName>
    <definedName name="Yes_No_NA">#REF!</definedName>
    <definedName name="Yes_No_Partial">Dropdowns!$B$36:$B$39</definedName>
    <definedName name="Yes_or_No" localSheetId="38">'[2]Under the Hood'!$C$42:$C$44</definedName>
    <definedName name="Yes_or_No">Dropdowns!$B$27:$B$29</definedName>
    <definedName name="YesNo">#REF!</definedName>
    <definedName name="YesNoBonus">'[2]Under the LIHTC Hood'!$D$87:$D$88</definedName>
    <definedName name="zn">#REF!</definedName>
    <definedName name="zna100">[7]Key!#REF!</definedName>
    <definedName name="zna19">[7]Key!#REF!</definedName>
    <definedName name="zna58">[7]Key!#REF!</definedName>
    <definedName name="zna68">[7]Key!#REF!</definedName>
    <definedName name="zo">#REF!</definedName>
    <definedName name="Zon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20" l="1"/>
  <c r="G308" i="120"/>
  <c r="I308" i="120" s="1"/>
  <c r="K306" i="120" s="1"/>
  <c r="G296" i="120"/>
  <c r="I291" i="120" s="1"/>
  <c r="G173" i="120"/>
  <c r="G172" i="120"/>
  <c r="G164" i="120"/>
  <c r="I164" i="120" s="1"/>
  <c r="G163" i="120"/>
  <c r="I163" i="120" s="1"/>
  <c r="G162" i="120"/>
  <c r="I162" i="120" s="1"/>
  <c r="G161" i="120"/>
  <c r="I161" i="120" s="1"/>
  <c r="G160" i="120"/>
  <c r="I160" i="120" s="1"/>
  <c r="G159" i="120"/>
  <c r="I159" i="120" s="1"/>
  <c r="G141" i="120"/>
  <c r="G140" i="120"/>
  <c r="D30" i="120"/>
  <c r="E30" i="120"/>
  <c r="F30" i="120"/>
  <c r="G30" i="120"/>
  <c r="C30" i="120"/>
  <c r="C22" i="121"/>
  <c r="F22" i="121" s="1"/>
  <c r="B22" i="121"/>
  <c r="E22" i="121" s="1"/>
  <c r="C21" i="121"/>
  <c r="F21" i="121" s="1"/>
  <c r="B21" i="121"/>
  <c r="E21" i="121" s="1"/>
  <c r="C20" i="121"/>
  <c r="F20" i="121" s="1"/>
  <c r="B20" i="121"/>
  <c r="E20" i="121" s="1"/>
  <c r="C19" i="121"/>
  <c r="F19" i="121" s="1"/>
  <c r="B19" i="121"/>
  <c r="E19" i="121" s="1"/>
  <c r="C18" i="121"/>
  <c r="F18" i="121" s="1"/>
  <c r="B18" i="121"/>
  <c r="E18" i="121" s="1"/>
  <c r="C11" i="121"/>
  <c r="B11" i="121"/>
  <c r="C10" i="121"/>
  <c r="B10" i="121"/>
  <c r="C9" i="121"/>
  <c r="B9" i="121"/>
  <c r="C8" i="121"/>
  <c r="B8" i="121"/>
  <c r="C7" i="121"/>
  <c r="B7" i="121"/>
  <c r="K157" i="120" l="1"/>
  <c r="G174" i="120" l="1"/>
  <c r="I174" i="120" s="1"/>
  <c r="G151" i="120"/>
  <c r="I151" i="120" s="1"/>
  <c r="G182" i="120"/>
  <c r="I182" i="120" s="1"/>
  <c r="K180" i="120" s="1"/>
  <c r="G302" i="120"/>
  <c r="G301" i="120"/>
  <c r="G300" i="120"/>
  <c r="I297" i="120"/>
  <c r="I288" i="120"/>
  <c r="I282" i="120"/>
  <c r="I281" i="120"/>
  <c r="I280" i="120"/>
  <c r="I279" i="120"/>
  <c r="F271" i="120"/>
  <c r="F272" i="120" s="1"/>
  <c r="I247" i="120"/>
  <c r="I246" i="120"/>
  <c r="I243" i="120"/>
  <c r="I242" i="120"/>
  <c r="I241" i="120"/>
  <c r="G224" i="120"/>
  <c r="G232" i="120" s="1"/>
  <c r="I231" i="120" s="1"/>
  <c r="I216" i="120"/>
  <c r="I205" i="120"/>
  <c r="E205" i="120"/>
  <c r="G262" i="120"/>
  <c r="I262" i="120" s="1"/>
  <c r="G261" i="120"/>
  <c r="I261" i="120" s="1"/>
  <c r="G260" i="120"/>
  <c r="I260" i="120" s="1"/>
  <c r="G259" i="120"/>
  <c r="I259" i="120" s="1"/>
  <c r="G258" i="120"/>
  <c r="I258" i="120" s="1"/>
  <c r="G257" i="120"/>
  <c r="I257" i="120" s="1"/>
  <c r="G256" i="120"/>
  <c r="I256" i="120" s="1"/>
  <c r="G255" i="120"/>
  <c r="I255" i="120" s="1"/>
  <c r="G254" i="120"/>
  <c r="I254" i="120" s="1"/>
  <c r="G175" i="120"/>
  <c r="I175" i="120" s="1"/>
  <c r="I173" i="120"/>
  <c r="I172" i="120"/>
  <c r="G171" i="120"/>
  <c r="I171" i="120" s="1"/>
  <c r="G152" i="120"/>
  <c r="I152" i="120" s="1"/>
  <c r="G150" i="120"/>
  <c r="I150" i="120" s="1"/>
  <c r="G149" i="120"/>
  <c r="I149" i="120" s="1"/>
  <c r="G148" i="120"/>
  <c r="I148" i="120" s="1"/>
  <c r="K146" i="120" s="1"/>
  <c r="I129" i="120"/>
  <c r="G128" i="120"/>
  <c r="I128" i="120" s="1"/>
  <c r="G127" i="120"/>
  <c r="I127" i="120" s="1"/>
  <c r="G126" i="120"/>
  <c r="I126" i="120" s="1"/>
  <c r="I124" i="120"/>
  <c r="G123" i="120"/>
  <c r="I123" i="120" s="1"/>
  <c r="G122" i="120"/>
  <c r="I122" i="120" s="1"/>
  <c r="G115" i="120"/>
  <c r="I115" i="120" s="1"/>
  <c r="G114" i="120"/>
  <c r="I114" i="120" s="1"/>
  <c r="G113" i="120"/>
  <c r="I113" i="120" s="1"/>
  <c r="G112" i="120"/>
  <c r="I112" i="120" s="1"/>
  <c r="G111" i="120"/>
  <c r="I111" i="120" s="1"/>
  <c r="G110" i="120"/>
  <c r="I110" i="120" s="1"/>
  <c r="G109" i="120"/>
  <c r="I109" i="120" s="1"/>
  <c r="G108" i="120"/>
  <c r="I108" i="120" s="1"/>
  <c r="G98" i="120"/>
  <c r="G97" i="120"/>
  <c r="B81" i="120"/>
  <c r="B80" i="120"/>
  <c r="E73" i="120"/>
  <c r="D71" i="120"/>
  <c r="G70" i="120"/>
  <c r="F70" i="120"/>
  <c r="G69" i="120"/>
  <c r="F69" i="120"/>
  <c r="G68" i="120"/>
  <c r="F68" i="120"/>
  <c r="G67" i="120"/>
  <c r="F67" i="120"/>
  <c r="G66" i="120"/>
  <c r="F66" i="120"/>
  <c r="G65" i="120"/>
  <c r="F65" i="120"/>
  <c r="G64" i="120"/>
  <c r="F64" i="120"/>
  <c r="F45" i="120"/>
  <c r="E45" i="120"/>
  <c r="G295" i="120" s="1"/>
  <c r="D44" i="120"/>
  <c r="D43" i="120"/>
  <c r="D42" i="120"/>
  <c r="D41" i="120"/>
  <c r="D40" i="120"/>
  <c r="D39" i="120"/>
  <c r="H27" i="120"/>
  <c r="H26" i="120"/>
  <c r="C13" i="120"/>
  <c r="B13" i="120"/>
  <c r="E53" i="120" s="1"/>
  <c r="D12" i="120"/>
  <c r="D11" i="120"/>
  <c r="D10" i="120"/>
  <c r="E194" i="120" s="1"/>
  <c r="D9" i="120"/>
  <c r="E193" i="120" s="1"/>
  <c r="D8" i="120"/>
  <c r="E192" i="120" s="1"/>
  <c r="K252" i="120" l="1"/>
  <c r="H33" i="120"/>
  <c r="K169" i="120"/>
  <c r="I299" i="120"/>
  <c r="I240" i="120"/>
  <c r="E80" i="120"/>
  <c r="F80" i="120" s="1"/>
  <c r="K120" i="120"/>
  <c r="E81" i="120"/>
  <c r="F81" i="120" s="1"/>
  <c r="H81" i="120" s="1"/>
  <c r="K277" i="120"/>
  <c r="F71" i="120"/>
  <c r="E195" i="120"/>
  <c r="I30" i="120"/>
  <c r="G293" i="120" s="1"/>
  <c r="K287" i="120" s="1"/>
  <c r="G71" i="120"/>
  <c r="D45" i="120"/>
  <c r="G137" i="120" s="1"/>
  <c r="I137" i="120" s="1"/>
  <c r="I245" i="120"/>
  <c r="A204" i="120"/>
  <c r="E209" i="120" s="1"/>
  <c r="F209" i="120" s="1"/>
  <c r="I209" i="120" s="1"/>
  <c r="D13" i="120"/>
  <c r="A88" i="120"/>
  <c r="A18" i="120"/>
  <c r="A17" i="120"/>
  <c r="I223" i="120"/>
  <c r="I215" i="120" s="1"/>
  <c r="A16" i="120"/>
  <c r="A19" i="120"/>
  <c r="K106" i="120"/>
  <c r="K214" i="120" l="1"/>
  <c r="H48" i="120"/>
  <c r="G80" i="120"/>
  <c r="H80" i="120"/>
  <c r="I80" i="120" s="1"/>
  <c r="G43" i="120"/>
  <c r="G136" i="120"/>
  <c r="I136" i="120" s="1"/>
  <c r="G81" i="120"/>
  <c r="I81" i="120" s="1"/>
  <c r="G42" i="120"/>
  <c r="E54" i="120" s="1"/>
  <c r="E55" i="120" s="1"/>
  <c r="E56" i="120" s="1"/>
  <c r="F270" i="120" s="1"/>
  <c r="I272" i="120" s="1"/>
  <c r="K268" i="120" s="1"/>
  <c r="G41" i="120"/>
  <c r="G40" i="120"/>
  <c r="G44" i="120"/>
  <c r="D46" i="120"/>
  <c r="G138" i="120" s="1"/>
  <c r="I138" i="120" s="1"/>
  <c r="H195" i="120"/>
  <c r="G39" i="120"/>
  <c r="E93" i="120"/>
  <c r="F93" i="120" s="1"/>
  <c r="G93" i="120" s="1"/>
  <c r="I93" i="120" s="1"/>
  <c r="E91" i="120"/>
  <c r="F91" i="120" s="1"/>
  <c r="G91" i="120" s="1"/>
  <c r="I91" i="120" s="1"/>
  <c r="E90" i="120"/>
  <c r="F90" i="120" s="1"/>
  <c r="G90" i="120" s="1"/>
  <c r="I90" i="120" s="1"/>
  <c r="E95" i="120"/>
  <c r="F95" i="120" s="1"/>
  <c r="E94" i="120"/>
  <c r="F94" i="120" s="1"/>
  <c r="G94" i="120" s="1"/>
  <c r="I94" i="120" s="1"/>
  <c r="E92" i="120"/>
  <c r="F92" i="120" s="1"/>
  <c r="G92" i="120" s="1"/>
  <c r="I92" i="120" s="1"/>
  <c r="E89" i="120"/>
  <c r="F89" i="120" s="1"/>
  <c r="G89" i="120" s="1"/>
  <c r="I89" i="120" s="1"/>
  <c r="H193" i="120"/>
  <c r="I193" i="120" s="1"/>
  <c r="E206" i="120"/>
  <c r="F206" i="120" s="1"/>
  <c r="I206" i="120" s="1"/>
  <c r="E208" i="120"/>
  <c r="F208" i="120" s="1"/>
  <c r="I208" i="120" s="1"/>
  <c r="E207" i="120"/>
  <c r="F207" i="120" s="1"/>
  <c r="I207" i="120" s="1"/>
  <c r="H192" i="120"/>
  <c r="H194" i="120"/>
  <c r="I204" i="120" l="1"/>
  <c r="K78" i="120"/>
  <c r="F96" i="120"/>
  <c r="G95" i="120"/>
  <c r="I95" i="120" s="1"/>
  <c r="I141" i="120"/>
  <c r="I140" i="120"/>
  <c r="G139" i="120"/>
  <c r="I139" i="120" s="1"/>
  <c r="I192" i="120"/>
  <c r="H198" i="120"/>
  <c r="I198" i="120" s="1"/>
  <c r="H197" i="120"/>
  <c r="I197" i="120" s="1"/>
  <c r="K190" i="120" l="1"/>
  <c r="G101" i="120"/>
  <c r="G100" i="120"/>
  <c r="G99" i="120"/>
  <c r="I96" i="120" s="1"/>
  <c r="K86" i="120" s="1"/>
  <c r="K134" i="120"/>
  <c r="K2" i="100" l="1"/>
  <c r="Q2" i="100"/>
  <c r="N2" i="100"/>
  <c r="FZ2" i="99"/>
  <c r="FY2" i="99"/>
  <c r="FX2" i="99"/>
  <c r="FW2" i="99"/>
  <c r="FV2" i="99"/>
  <c r="FU2" i="99"/>
  <c r="FT2" i="99"/>
  <c r="FS2" i="99"/>
  <c r="FR2" i="99"/>
  <c r="EC2" i="99"/>
  <c r="EB2" i="99"/>
  <c r="EA2" i="99"/>
  <c r="DZ2" i="99"/>
  <c r="DY2" i="99"/>
  <c r="DX2" i="99"/>
  <c r="DW2" i="99"/>
  <c r="DV2" i="99"/>
  <c r="DT2" i="99"/>
  <c r="DS2" i="99"/>
  <c r="F2" i="100" l="1"/>
  <c r="E2" i="100" l="1"/>
  <c r="O34" i="16"/>
  <c r="N34" i="16"/>
  <c r="P34" i="16" s="1"/>
  <c r="J34" i="16"/>
  <c r="L34" i="16" s="1"/>
  <c r="O33" i="16"/>
  <c r="N33" i="16"/>
  <c r="J33" i="16"/>
  <c r="L33" i="16" s="1"/>
  <c r="O32" i="16"/>
  <c r="N32" i="16"/>
  <c r="J32" i="16"/>
  <c r="L32" i="16" s="1"/>
  <c r="O31" i="16"/>
  <c r="N31" i="16"/>
  <c r="P31" i="16" s="1"/>
  <c r="J31" i="16"/>
  <c r="L31" i="16" s="1"/>
  <c r="O30" i="16"/>
  <c r="N30" i="16"/>
  <c r="P30" i="16" s="1"/>
  <c r="J30" i="16"/>
  <c r="L30" i="16" s="1"/>
  <c r="O29" i="16"/>
  <c r="N29" i="16"/>
  <c r="J29" i="16"/>
  <c r="L29" i="16" s="1"/>
  <c r="O28" i="16"/>
  <c r="N28" i="16"/>
  <c r="P28" i="16" s="1"/>
  <c r="J28" i="16"/>
  <c r="L28" i="16" s="1"/>
  <c r="O27" i="16"/>
  <c r="N27" i="16"/>
  <c r="J27" i="16"/>
  <c r="L27" i="16" s="1"/>
  <c r="O26" i="16"/>
  <c r="N26" i="16"/>
  <c r="J26" i="16"/>
  <c r="L26" i="16" s="1"/>
  <c r="O25" i="16"/>
  <c r="N25" i="16"/>
  <c r="P25" i="16" s="1"/>
  <c r="J25" i="16"/>
  <c r="L25" i="16" s="1"/>
  <c r="O24" i="16"/>
  <c r="N24" i="16"/>
  <c r="J24" i="16"/>
  <c r="L24" i="16" s="1"/>
  <c r="O23" i="16"/>
  <c r="N23" i="16"/>
  <c r="J23" i="16"/>
  <c r="L23" i="16" s="1"/>
  <c r="O22" i="16"/>
  <c r="N22" i="16"/>
  <c r="J22" i="16"/>
  <c r="L22" i="16" s="1"/>
  <c r="O21" i="16"/>
  <c r="N21" i="16"/>
  <c r="P21" i="16" s="1"/>
  <c r="J21" i="16"/>
  <c r="L21" i="16" s="1"/>
  <c r="O20" i="16"/>
  <c r="N20" i="16"/>
  <c r="J20" i="16"/>
  <c r="L20" i="16" s="1"/>
  <c r="O19" i="16"/>
  <c r="N19" i="16"/>
  <c r="P19" i="16" s="1"/>
  <c r="J19" i="16"/>
  <c r="L19" i="16" s="1"/>
  <c r="N43" i="16"/>
  <c r="P43" i="16" s="1"/>
  <c r="L43" i="16"/>
  <c r="N42" i="16"/>
  <c r="P42" i="16" s="1"/>
  <c r="L42" i="16"/>
  <c r="N41" i="16"/>
  <c r="P41" i="16" s="1"/>
  <c r="L41" i="16"/>
  <c r="N40" i="16"/>
  <c r="P40" i="16" s="1"/>
  <c r="L40" i="16"/>
  <c r="Y19" i="104"/>
  <c r="AC121" i="104"/>
  <c r="AB121" i="104"/>
  <c r="AA121" i="104"/>
  <c r="AC110" i="104"/>
  <c r="AB110" i="104"/>
  <c r="AA110" i="104"/>
  <c r="AC105" i="104"/>
  <c r="AB105" i="104"/>
  <c r="AA105" i="104"/>
  <c r="AC89" i="104"/>
  <c r="AB89" i="104"/>
  <c r="AA89" i="104"/>
  <c r="AC83" i="104"/>
  <c r="AB83" i="104"/>
  <c r="AA83" i="104"/>
  <c r="AC72" i="104"/>
  <c r="AB72" i="104"/>
  <c r="AA72" i="104"/>
  <c r="AC63" i="104"/>
  <c r="AB63" i="104"/>
  <c r="AA63" i="104"/>
  <c r="AC57" i="104"/>
  <c r="AB57" i="104"/>
  <c r="AA57" i="104"/>
  <c r="AC41" i="104"/>
  <c r="AB41" i="104"/>
  <c r="AA41" i="104"/>
  <c r="AC22" i="104"/>
  <c r="AB22" i="104"/>
  <c r="AA22" i="104"/>
  <c r="AC14" i="104"/>
  <c r="AB14" i="104"/>
  <c r="AA14" i="104"/>
  <c r="U121" i="104"/>
  <c r="T121" i="104"/>
  <c r="S121" i="104"/>
  <c r="R121" i="104"/>
  <c r="Q121" i="104"/>
  <c r="P121" i="104"/>
  <c r="U110" i="104"/>
  <c r="T110" i="104"/>
  <c r="S110" i="104"/>
  <c r="R110" i="104"/>
  <c r="Q110" i="104"/>
  <c r="P110" i="104"/>
  <c r="U105" i="104"/>
  <c r="T105" i="104"/>
  <c r="S105" i="104"/>
  <c r="R105" i="104"/>
  <c r="Q105" i="104"/>
  <c r="P105" i="104"/>
  <c r="U89" i="104"/>
  <c r="T89" i="104"/>
  <c r="S89" i="104"/>
  <c r="R89" i="104"/>
  <c r="Q89" i="104"/>
  <c r="P89" i="104"/>
  <c r="U83" i="104"/>
  <c r="T83" i="104"/>
  <c r="S83" i="104"/>
  <c r="R83" i="104"/>
  <c r="Q83" i="104"/>
  <c r="P83" i="104"/>
  <c r="U72" i="104"/>
  <c r="T72" i="104"/>
  <c r="S72" i="104"/>
  <c r="R72" i="104"/>
  <c r="Q72" i="104"/>
  <c r="P72" i="104"/>
  <c r="U63" i="104"/>
  <c r="T63" i="104"/>
  <c r="S63" i="104"/>
  <c r="R63" i="104"/>
  <c r="Q63" i="104"/>
  <c r="P63" i="104"/>
  <c r="U57" i="104"/>
  <c r="T57" i="104"/>
  <c r="S57" i="104"/>
  <c r="R57" i="104"/>
  <c r="Q57" i="104"/>
  <c r="P57" i="104"/>
  <c r="U41" i="104"/>
  <c r="T41" i="104"/>
  <c r="S41" i="104"/>
  <c r="R41" i="104"/>
  <c r="Q41" i="104"/>
  <c r="P41" i="104"/>
  <c r="U22" i="104"/>
  <c r="T22" i="104"/>
  <c r="S22" i="104"/>
  <c r="R22" i="104"/>
  <c r="Q22" i="104"/>
  <c r="P22" i="104"/>
  <c r="U14" i="104"/>
  <c r="T14" i="104"/>
  <c r="S14" i="104"/>
  <c r="R14" i="104"/>
  <c r="Q14" i="104"/>
  <c r="G30" i="104"/>
  <c r="AC123" i="104" l="1"/>
  <c r="AC13" i="104" s="1"/>
  <c r="P27" i="16"/>
  <c r="U123" i="104"/>
  <c r="U13" i="104" s="1"/>
  <c r="AA123" i="104"/>
  <c r="AA13" i="104" s="1"/>
  <c r="AB123" i="104"/>
  <c r="AB13" i="104" s="1"/>
  <c r="Q123" i="104"/>
  <c r="Q13" i="104" s="1"/>
  <c r="R123" i="104"/>
  <c r="R13" i="104" s="1"/>
  <c r="S123" i="104"/>
  <c r="S13" i="104" s="1"/>
  <c r="T123" i="104"/>
  <c r="T13" i="104" s="1"/>
  <c r="P123" i="104"/>
  <c r="P13" i="104" s="1"/>
  <c r="P14" i="104" s="1"/>
  <c r="P23" i="16"/>
  <c r="P20" i="16"/>
  <c r="P29" i="16"/>
  <c r="P32" i="16"/>
  <c r="P24" i="16"/>
  <c r="P22" i="16"/>
  <c r="P26" i="16"/>
  <c r="P33" i="16"/>
  <c r="L102" i="11"/>
  <c r="K102" i="11"/>
  <c r="L107" i="11"/>
  <c r="K107" i="11"/>
  <c r="L118" i="11"/>
  <c r="K118" i="11"/>
  <c r="I90" i="106" l="1"/>
  <c r="FQ2" i="99" l="1"/>
  <c r="DU2" i="99"/>
  <c r="CI2" i="99"/>
  <c r="B9" i="102"/>
  <c r="C9" i="102"/>
  <c r="D9" i="102"/>
  <c r="E9" i="102"/>
  <c r="F9" i="102"/>
  <c r="G9" i="102"/>
  <c r="B10" i="102"/>
  <c r="C10" i="102"/>
  <c r="D10" i="102"/>
  <c r="E10" i="102"/>
  <c r="F10" i="102"/>
  <c r="G10" i="102"/>
  <c r="B3" i="102"/>
  <c r="C3" i="102"/>
  <c r="D3" i="102"/>
  <c r="E3" i="102"/>
  <c r="F3" i="102"/>
  <c r="G3" i="102"/>
  <c r="B4" i="102"/>
  <c r="C4" i="102"/>
  <c r="D4" i="102"/>
  <c r="E4" i="102"/>
  <c r="F4" i="102"/>
  <c r="G4" i="102"/>
  <c r="B5" i="102"/>
  <c r="C5" i="102"/>
  <c r="D5" i="102"/>
  <c r="E5" i="102"/>
  <c r="F5" i="102"/>
  <c r="G5" i="102"/>
  <c r="B6" i="102"/>
  <c r="C6" i="102"/>
  <c r="D6" i="102"/>
  <c r="E6" i="102"/>
  <c r="F6" i="102"/>
  <c r="G6" i="102"/>
  <c r="B7" i="102"/>
  <c r="C7" i="102"/>
  <c r="D7" i="102"/>
  <c r="E7" i="102"/>
  <c r="F7" i="102"/>
  <c r="G7" i="102"/>
  <c r="B8" i="102"/>
  <c r="C8" i="102"/>
  <c r="D8" i="102"/>
  <c r="E8" i="102"/>
  <c r="F8" i="102"/>
  <c r="G8" i="102"/>
  <c r="D12" i="26" l="1"/>
  <c r="C10" i="26"/>
  <c r="D8" i="25"/>
  <c r="C5" i="25"/>
  <c r="C5" i="24"/>
  <c r="C5" i="23"/>
  <c r="D57" i="22"/>
  <c r="D33" i="22"/>
  <c r="D32" i="22"/>
  <c r="D29" i="22"/>
  <c r="D28" i="22"/>
  <c r="D20" i="22"/>
  <c r="D19" i="22"/>
  <c r="D17" i="22"/>
  <c r="D8" i="22"/>
  <c r="C5" i="22"/>
  <c r="E37" i="21"/>
  <c r="E19" i="21"/>
  <c r="E20" i="21"/>
  <c r="E21" i="21"/>
  <c r="E22" i="21"/>
  <c r="E23" i="21"/>
  <c r="E24" i="21"/>
  <c r="E25" i="21"/>
  <c r="E26" i="21"/>
  <c r="E27" i="21"/>
  <c r="E28" i="21"/>
  <c r="E29" i="21"/>
  <c r="E30" i="21"/>
  <c r="E31" i="21"/>
  <c r="E32" i="21"/>
  <c r="E33" i="21"/>
  <c r="E34" i="21"/>
  <c r="E35" i="21"/>
  <c r="E36" i="21"/>
  <c r="C5" i="21"/>
  <c r="D5" i="106"/>
  <c r="C5" i="36"/>
  <c r="C5" i="17"/>
  <c r="C5" i="16"/>
  <c r="C5" i="108"/>
  <c r="C5" i="49"/>
  <c r="C5" i="13"/>
  <c r="C5" i="12"/>
  <c r="E117" i="11"/>
  <c r="C5" i="11"/>
  <c r="C5" i="10"/>
  <c r="C5" i="104"/>
  <c r="C5" i="8"/>
  <c r="C5" i="7"/>
  <c r="C5" i="6"/>
  <c r="C5" i="4"/>
  <c r="C5" i="3"/>
  <c r="Y14" i="104"/>
  <c r="Y61" i="104" l="1"/>
  <c r="K61" i="104"/>
  <c r="J58" i="11" s="1"/>
  <c r="AL2" i="99" s="1"/>
  <c r="Y70" i="104"/>
  <c r="K70" i="104"/>
  <c r="I60" i="10" s="1"/>
  <c r="J121" i="104"/>
  <c r="Y119" i="104"/>
  <c r="K119" i="104"/>
  <c r="J116" i="11" s="1"/>
  <c r="BY2" i="99" s="1"/>
  <c r="Y103" i="104"/>
  <c r="K103" i="104"/>
  <c r="I90" i="10" s="1"/>
  <c r="J67" i="11" l="1"/>
  <c r="AR2" i="99" s="1"/>
  <c r="J100" i="11"/>
  <c r="BP2" i="99" s="1"/>
  <c r="I103" i="10"/>
  <c r="I52" i="10"/>
  <c r="AD110" i="104"/>
  <c r="Z110" i="104"/>
  <c r="W110" i="104"/>
  <c r="V110" i="104"/>
  <c r="O110" i="104"/>
  <c r="N110" i="104"/>
  <c r="M110" i="104"/>
  <c r="L110" i="104"/>
  <c r="J110" i="104"/>
  <c r="I110" i="104" s="1"/>
  <c r="Y109" i="104"/>
  <c r="Y110" i="104" s="1"/>
  <c r="K109" i="104"/>
  <c r="I109" i="104"/>
  <c r="J106" i="11" l="1"/>
  <c r="K110" i="104"/>
  <c r="I94" i="10" s="1"/>
  <c r="X13" i="104"/>
  <c r="AE14" i="104"/>
  <c r="J107" i="11" l="1"/>
  <c r="BR2" i="99"/>
  <c r="U5" i="108"/>
  <c r="AH45" i="108"/>
  <c r="AG45" i="108"/>
  <c r="AF45" i="108"/>
  <c r="AE45" i="108"/>
  <c r="AD45" i="108"/>
  <c r="AC45" i="108"/>
  <c r="AB45" i="108"/>
  <c r="AA45" i="108"/>
  <c r="Z45" i="108"/>
  <c r="Y45" i="108"/>
  <c r="X45" i="108"/>
  <c r="W45" i="108"/>
  <c r="V45" i="108"/>
  <c r="U45" i="108"/>
  <c r="Q45" i="108"/>
  <c r="P45" i="108"/>
  <c r="O45" i="108"/>
  <c r="N45" i="108"/>
  <c r="M45" i="108"/>
  <c r="L45" i="108"/>
  <c r="K45" i="108"/>
  <c r="J45" i="108"/>
  <c r="I45" i="108"/>
  <c r="H45" i="108"/>
  <c r="G45" i="108"/>
  <c r="F45" i="108"/>
  <c r="E45" i="108"/>
  <c r="D45" i="108"/>
  <c r="AI43" i="108"/>
  <c r="AI42" i="108"/>
  <c r="AI41" i="108"/>
  <c r="AI40" i="108"/>
  <c r="AI39" i="108"/>
  <c r="AI38" i="108"/>
  <c r="AI37" i="108"/>
  <c r="AI36" i="108"/>
  <c r="AI35" i="108"/>
  <c r="AH30" i="108"/>
  <c r="AG30" i="108"/>
  <c r="AF30" i="108"/>
  <c r="AE30" i="108"/>
  <c r="AD30" i="108"/>
  <c r="AC30" i="108"/>
  <c r="AB30" i="108"/>
  <c r="AA30" i="108"/>
  <c r="Z30" i="108"/>
  <c r="Y30" i="108"/>
  <c r="X30" i="108"/>
  <c r="W30" i="108"/>
  <c r="V30" i="108"/>
  <c r="U30" i="108"/>
  <c r="Q30" i="108"/>
  <c r="P30" i="108"/>
  <c r="O30" i="108"/>
  <c r="N30" i="108"/>
  <c r="M30" i="108"/>
  <c r="L30" i="108"/>
  <c r="K30" i="108"/>
  <c r="J30" i="108"/>
  <c r="I30" i="108"/>
  <c r="H30" i="108"/>
  <c r="G30" i="108"/>
  <c r="F30" i="108"/>
  <c r="E30" i="108"/>
  <c r="D30" i="108"/>
  <c r="AI29" i="108"/>
  <c r="AI28" i="108"/>
  <c r="AI26" i="108"/>
  <c r="AI25" i="108"/>
  <c r="AI24" i="108"/>
  <c r="AI23" i="108"/>
  <c r="AI22" i="108"/>
  <c r="AI21" i="108"/>
  <c r="AH17" i="108"/>
  <c r="AG17" i="108"/>
  <c r="AF17" i="108"/>
  <c r="AE17" i="108"/>
  <c r="AD17" i="108"/>
  <c r="AC17" i="108"/>
  <c r="AB17" i="108"/>
  <c r="AA17" i="108"/>
  <c r="Z17" i="108"/>
  <c r="Y17" i="108"/>
  <c r="Y32" i="108" s="1"/>
  <c r="X17" i="108"/>
  <c r="W17" i="108"/>
  <c r="W32" i="108" s="1"/>
  <c r="V17" i="108"/>
  <c r="V32" i="108" s="1"/>
  <c r="U17" i="108"/>
  <c r="Q17" i="108"/>
  <c r="P17" i="108"/>
  <c r="O17" i="108"/>
  <c r="N17" i="108"/>
  <c r="N32" i="108" s="1"/>
  <c r="M17" i="108"/>
  <c r="L17" i="108"/>
  <c r="K17" i="108"/>
  <c r="J17" i="108"/>
  <c r="I17" i="108"/>
  <c r="H17" i="108"/>
  <c r="G17" i="108"/>
  <c r="F17" i="108"/>
  <c r="E17" i="108"/>
  <c r="D17" i="108"/>
  <c r="AI16" i="108"/>
  <c r="AI15" i="108"/>
  <c r="AI14" i="108"/>
  <c r="AI13" i="108"/>
  <c r="AE5" i="108"/>
  <c r="Z32" i="108" l="1"/>
  <c r="V47" i="108"/>
  <c r="X32" i="108"/>
  <c r="W47" i="108"/>
  <c r="K32" i="108"/>
  <c r="U32" i="108"/>
  <c r="U47" i="108" s="1"/>
  <c r="AG32" i="108"/>
  <c r="AG47" i="108" s="1"/>
  <c r="AH32" i="108"/>
  <c r="AH47" i="108" s="1"/>
  <c r="Z47" i="108"/>
  <c r="AE32" i="108"/>
  <c r="AC32" i="108"/>
  <c r="AC47" i="108" s="1"/>
  <c r="AB32" i="108"/>
  <c r="AB47" i="108" s="1"/>
  <c r="AA32" i="108"/>
  <c r="AA47" i="108" s="1"/>
  <c r="K47" i="108"/>
  <c r="L32" i="108"/>
  <c r="L47" i="108" s="1"/>
  <c r="Q32" i="108"/>
  <c r="Q47" i="108" s="1"/>
  <c r="H32" i="108"/>
  <c r="H47" i="108" s="1"/>
  <c r="F32" i="108"/>
  <c r="F47" i="108" s="1"/>
  <c r="G32" i="108"/>
  <c r="G47" i="108" s="1"/>
  <c r="I32" i="108"/>
  <c r="I47" i="108" s="1"/>
  <c r="J32" i="108"/>
  <c r="J47" i="108" s="1"/>
  <c r="P32" i="108"/>
  <c r="P47" i="108" s="1"/>
  <c r="O32" i="108"/>
  <c r="O47" i="108" s="1"/>
  <c r="E32" i="108"/>
  <c r="E47" i="108" s="1"/>
  <c r="D32" i="108"/>
  <c r="D47" i="108" s="1"/>
  <c r="M32" i="108"/>
  <c r="M47" i="108" s="1"/>
  <c r="AE47" i="108"/>
  <c r="X47" i="108"/>
  <c r="AD32" i="108"/>
  <c r="AD47" i="108" s="1"/>
  <c r="AI17" i="108"/>
  <c r="AI30" i="108"/>
  <c r="N47" i="108"/>
  <c r="Y47" i="108"/>
  <c r="AI45" i="108"/>
  <c r="AF32" i="108"/>
  <c r="AF47" i="108" s="1"/>
  <c r="AI32" i="108" l="1"/>
  <c r="AI47" i="108" s="1"/>
  <c r="AK47" i="108" s="1"/>
  <c r="Y120" i="104"/>
  <c r="Y118" i="104"/>
  <c r="Y117" i="104"/>
  <c r="Y116" i="104"/>
  <c r="Y115" i="104"/>
  <c r="Y114" i="104"/>
  <c r="Y113" i="104"/>
  <c r="Y104" i="104"/>
  <c r="Y102" i="104"/>
  <c r="Y101" i="104"/>
  <c r="Y100" i="104"/>
  <c r="Y99" i="104"/>
  <c r="Y98" i="104"/>
  <c r="Y97" i="104"/>
  <c r="Y96" i="104"/>
  <c r="Y95" i="104"/>
  <c r="Y94" i="104"/>
  <c r="Y93" i="104"/>
  <c r="Y92" i="104"/>
  <c r="Y88" i="104"/>
  <c r="Y87" i="104"/>
  <c r="Y86" i="104"/>
  <c r="Y82" i="104"/>
  <c r="Y81" i="104"/>
  <c r="Y80" i="104"/>
  <c r="Y79" i="104"/>
  <c r="Y78" i="104"/>
  <c r="Y77" i="104"/>
  <c r="Y76" i="104"/>
  <c r="Y75" i="104"/>
  <c r="Y71" i="104"/>
  <c r="Y69" i="104"/>
  <c r="Y68" i="104"/>
  <c r="Y67" i="104"/>
  <c r="Y66" i="104"/>
  <c r="Y62" i="104"/>
  <c r="Y60" i="104"/>
  <c r="Y56" i="104"/>
  <c r="Y55" i="104"/>
  <c r="Y54" i="104"/>
  <c r="Y53" i="104"/>
  <c r="Y52" i="104"/>
  <c r="Y51" i="104"/>
  <c r="Y50" i="104"/>
  <c r="Y49" i="104"/>
  <c r="Y48" i="104"/>
  <c r="Y47" i="104"/>
  <c r="Y46" i="104"/>
  <c r="Y45" i="104"/>
  <c r="Y44" i="104"/>
  <c r="Y40" i="104"/>
  <c r="Y39" i="104"/>
  <c r="Y38" i="104"/>
  <c r="Y37" i="104"/>
  <c r="Y36" i="104"/>
  <c r="Y35" i="104"/>
  <c r="Y34" i="104"/>
  <c r="Y33" i="104"/>
  <c r="Y32" i="104"/>
  <c r="Y31" i="104"/>
  <c r="Y30" i="104"/>
  <c r="Y29" i="104"/>
  <c r="Y28" i="104"/>
  <c r="Y27" i="104"/>
  <c r="Y26" i="104"/>
  <c r="Y25" i="104"/>
  <c r="K120" i="104"/>
  <c r="K118" i="104"/>
  <c r="K117" i="104"/>
  <c r="K116" i="104"/>
  <c r="K115" i="104"/>
  <c r="K114" i="104"/>
  <c r="K113" i="104"/>
  <c r="K104" i="104"/>
  <c r="K102" i="104"/>
  <c r="K101" i="104"/>
  <c r="K100" i="104"/>
  <c r="K99" i="104"/>
  <c r="K98" i="104"/>
  <c r="K97" i="104"/>
  <c r="K96" i="104"/>
  <c r="K95" i="104"/>
  <c r="K94" i="104"/>
  <c r="K93" i="104"/>
  <c r="K92" i="104"/>
  <c r="K88" i="104"/>
  <c r="K87" i="104"/>
  <c r="K86" i="104"/>
  <c r="K82" i="104"/>
  <c r="K81" i="104"/>
  <c r="K80" i="104"/>
  <c r="K79" i="104"/>
  <c r="K78" i="104"/>
  <c r="K77" i="104"/>
  <c r="K76" i="104"/>
  <c r="K75" i="104"/>
  <c r="K71" i="104"/>
  <c r="K69" i="104"/>
  <c r="K68" i="104"/>
  <c r="K67" i="104"/>
  <c r="K66" i="104"/>
  <c r="K62" i="104"/>
  <c r="K60" i="104"/>
  <c r="K56" i="104"/>
  <c r="K55" i="104"/>
  <c r="K54" i="104"/>
  <c r="K53" i="104"/>
  <c r="K52" i="104"/>
  <c r="K51" i="104"/>
  <c r="K50" i="104"/>
  <c r="K49" i="104"/>
  <c r="K48" i="104"/>
  <c r="K47" i="104"/>
  <c r="K46" i="104"/>
  <c r="K45" i="104"/>
  <c r="K44" i="104"/>
  <c r="K40" i="104"/>
  <c r="K39" i="104"/>
  <c r="K38" i="104"/>
  <c r="K37" i="104"/>
  <c r="K36" i="104"/>
  <c r="K35" i="104"/>
  <c r="K34" i="104"/>
  <c r="K33" i="104"/>
  <c r="K32" i="104"/>
  <c r="K31" i="104"/>
  <c r="K30" i="104"/>
  <c r="K29" i="104"/>
  <c r="K28" i="104"/>
  <c r="K27" i="104"/>
  <c r="K26" i="104"/>
  <c r="K25" i="104"/>
  <c r="K17" i="104"/>
  <c r="K18" i="104"/>
  <c r="K19" i="104"/>
  <c r="K20" i="104"/>
  <c r="K21" i="104"/>
  <c r="Y17" i="104"/>
  <c r="Y18" i="104"/>
  <c r="Y20" i="104"/>
  <c r="Y21" i="104"/>
  <c r="Y16" i="104"/>
  <c r="K16" i="104"/>
  <c r="K105" i="104" l="1"/>
  <c r="R49" i="36"/>
  <c r="Q49" i="36"/>
  <c r="P49" i="36"/>
  <c r="O49" i="36"/>
  <c r="N49" i="36"/>
  <c r="R35" i="36"/>
  <c r="Q35" i="36"/>
  <c r="P35" i="36"/>
  <c r="O35" i="36"/>
  <c r="N35" i="36"/>
  <c r="R20" i="36"/>
  <c r="Q20" i="36"/>
  <c r="P20" i="36"/>
  <c r="O20" i="36"/>
  <c r="N20" i="36"/>
  <c r="H35" i="12" l="1"/>
  <c r="L49" i="36" l="1"/>
  <c r="F50" i="36" s="1"/>
  <c r="I65" i="106" l="1"/>
  <c r="I61" i="106"/>
  <c r="I99" i="106"/>
  <c r="I101" i="106" s="1"/>
  <c r="P38" i="3" l="1"/>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8" i="16"/>
  <c r="N8" i="16"/>
  <c r="P8" i="16" l="1"/>
  <c r="F30" i="49"/>
  <c r="O17" i="16" l="1"/>
  <c r="E14" i="17"/>
  <c r="D14" i="17"/>
  <c r="F13" i="17"/>
  <c r="F12" i="17"/>
  <c r="F11" i="17"/>
  <c r="F10" i="17"/>
  <c r="N39" i="16"/>
  <c r="P39" i="16" s="1"/>
  <c r="L39" i="16"/>
  <c r="L44" i="16"/>
  <c r="D37" i="16"/>
  <c r="F14" i="17" l="1"/>
  <c r="C38" i="3"/>
  <c r="C37" i="3"/>
  <c r="C36" i="3"/>
  <c r="C35" i="3"/>
  <c r="C34" i="3"/>
  <c r="C33" i="3"/>
  <c r="C32" i="3"/>
  <c r="C31" i="3"/>
  <c r="C30" i="3"/>
  <c r="C29" i="3"/>
  <c r="C28" i="3"/>
  <c r="C27" i="3"/>
  <c r="C26" i="3"/>
  <c r="C25" i="3"/>
  <c r="I24" i="106"/>
  <c r="I13" i="106" l="1"/>
  <c r="J67" i="106"/>
  <c r="K67" i="106" s="1"/>
  <c r="L67" i="106" s="1"/>
  <c r="M67" i="106" s="1"/>
  <c r="N67" i="106" s="1"/>
  <c r="O67" i="106" s="1"/>
  <c r="P67" i="106" s="1"/>
  <c r="Q67" i="106" s="1"/>
  <c r="R67" i="106" s="1"/>
  <c r="S67" i="106" s="1"/>
  <c r="T67" i="106" s="1"/>
  <c r="U67" i="106" s="1"/>
  <c r="V67" i="106" s="1"/>
  <c r="W67" i="106" s="1"/>
  <c r="H65" i="106"/>
  <c r="J64" i="106"/>
  <c r="K64" i="106" s="1"/>
  <c r="L64" i="106" s="1"/>
  <c r="M64" i="106" s="1"/>
  <c r="N64" i="106" s="1"/>
  <c r="O64" i="106" s="1"/>
  <c r="P64" i="106" s="1"/>
  <c r="Q64" i="106" s="1"/>
  <c r="R64" i="106" s="1"/>
  <c r="S64" i="106" s="1"/>
  <c r="T64" i="106" s="1"/>
  <c r="U64" i="106" s="1"/>
  <c r="V64" i="106" s="1"/>
  <c r="W64" i="106" s="1"/>
  <c r="J63" i="106"/>
  <c r="K63" i="106" s="1"/>
  <c r="H61" i="106"/>
  <c r="J60" i="106"/>
  <c r="K60" i="106" s="1"/>
  <c r="L60" i="106" s="1"/>
  <c r="M60" i="106" s="1"/>
  <c r="N60" i="106" s="1"/>
  <c r="O60" i="106" s="1"/>
  <c r="P60" i="106" s="1"/>
  <c r="Q60" i="106" s="1"/>
  <c r="R60" i="106" s="1"/>
  <c r="S60" i="106" s="1"/>
  <c r="T60" i="106" s="1"/>
  <c r="U60" i="106" s="1"/>
  <c r="V60" i="106" s="1"/>
  <c r="W60" i="106" s="1"/>
  <c r="J59" i="106"/>
  <c r="K59"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J42" i="106"/>
  <c r="K42" i="106" s="1"/>
  <c r="L42" i="106" s="1"/>
  <c r="M42" i="106" s="1"/>
  <c r="N42" i="106" s="1"/>
  <c r="O42" i="106" s="1"/>
  <c r="P42" i="106" s="1"/>
  <c r="Q42" i="106" s="1"/>
  <c r="R42" i="106" s="1"/>
  <c r="S42" i="106" s="1"/>
  <c r="T42" i="106" s="1"/>
  <c r="U42" i="106" s="1"/>
  <c r="V42" i="106" s="1"/>
  <c r="W42" i="106" s="1"/>
  <c r="J41" i="106"/>
  <c r="K41" i="106" s="1"/>
  <c r="L41" i="106" s="1"/>
  <c r="M41" i="106" s="1"/>
  <c r="N41" i="106" s="1"/>
  <c r="O41" i="106" s="1"/>
  <c r="P41" i="106" s="1"/>
  <c r="Q41" i="106" s="1"/>
  <c r="R41" i="106" s="1"/>
  <c r="S41" i="106" s="1"/>
  <c r="T41" i="106" s="1"/>
  <c r="U41" i="106" s="1"/>
  <c r="V41" i="106" s="1"/>
  <c r="W41" i="106" s="1"/>
  <c r="J40" i="106"/>
  <c r="K40" i="106" s="1"/>
  <c r="L40" i="106" s="1"/>
  <c r="M40" i="106" s="1"/>
  <c r="N40" i="106" s="1"/>
  <c r="O40" i="106" s="1"/>
  <c r="P40" i="106" s="1"/>
  <c r="Q40" i="106" s="1"/>
  <c r="R40" i="106" s="1"/>
  <c r="S40" i="106" s="1"/>
  <c r="T40" i="106" s="1"/>
  <c r="U40" i="106" s="1"/>
  <c r="V40" i="106" s="1"/>
  <c r="W40" i="106" s="1"/>
  <c r="J39" i="106"/>
  <c r="K39" i="106" s="1"/>
  <c r="L39" i="106" s="1"/>
  <c r="M39" i="106" s="1"/>
  <c r="N39" i="106" s="1"/>
  <c r="O39" i="106" s="1"/>
  <c r="P39" i="106" s="1"/>
  <c r="Q39" i="106" s="1"/>
  <c r="R39" i="106" s="1"/>
  <c r="S39" i="106" s="1"/>
  <c r="T39" i="106" s="1"/>
  <c r="U39" i="106" s="1"/>
  <c r="V39" i="106" s="1"/>
  <c r="W39" i="106" s="1"/>
  <c r="J38" i="106"/>
  <c r="K38" i="106" s="1"/>
  <c r="J37" i="106"/>
  <c r="K37" i="106" s="1"/>
  <c r="L37" i="106" s="1"/>
  <c r="M37" i="106" s="1"/>
  <c r="N37" i="106" s="1"/>
  <c r="O37" i="106" s="1"/>
  <c r="P37" i="106" s="1"/>
  <c r="Q37" i="106" s="1"/>
  <c r="R37" i="106" s="1"/>
  <c r="S37" i="106" s="1"/>
  <c r="T37" i="106" s="1"/>
  <c r="U37" i="106" s="1"/>
  <c r="V37" i="106" s="1"/>
  <c r="W37" i="106" s="1"/>
  <c r="J36" i="106"/>
  <c r="K36" i="106" s="1"/>
  <c r="L36" i="106" s="1"/>
  <c r="M36" i="106" s="1"/>
  <c r="N36" i="106" s="1"/>
  <c r="O36" i="106" s="1"/>
  <c r="P36" i="106" s="1"/>
  <c r="Q36" i="106" s="1"/>
  <c r="R36" i="106" s="1"/>
  <c r="S36" i="106" s="1"/>
  <c r="T36" i="106" s="1"/>
  <c r="U36" i="106" s="1"/>
  <c r="V36" i="106" s="1"/>
  <c r="W36" i="106" s="1"/>
  <c r="J35" i="106"/>
  <c r="K35" i="106" s="1"/>
  <c r="L35" i="106" s="1"/>
  <c r="M35" i="106" s="1"/>
  <c r="N35" i="106" s="1"/>
  <c r="O35" i="106" s="1"/>
  <c r="P35" i="106" s="1"/>
  <c r="Q35" i="106" s="1"/>
  <c r="R35" i="106" s="1"/>
  <c r="S35" i="106" s="1"/>
  <c r="T35" i="106" s="1"/>
  <c r="U35" i="106" s="1"/>
  <c r="V35" i="106" s="1"/>
  <c r="W35" i="106" s="1"/>
  <c r="J34" i="106"/>
  <c r="K34" i="106" s="1"/>
  <c r="L34" i="106" s="1"/>
  <c r="M34" i="106" s="1"/>
  <c r="N34" i="106" s="1"/>
  <c r="O34" i="106" s="1"/>
  <c r="P34" i="106" s="1"/>
  <c r="Q34" i="106" s="1"/>
  <c r="R34" i="106" s="1"/>
  <c r="S34" i="106" s="1"/>
  <c r="T34" i="106" s="1"/>
  <c r="U34" i="106" s="1"/>
  <c r="V34" i="106" s="1"/>
  <c r="W34" i="106" s="1"/>
  <c r="J33" i="106"/>
  <c r="K33" i="106" s="1"/>
  <c r="L33" i="106" s="1"/>
  <c r="M33" i="106" s="1"/>
  <c r="N33" i="106" s="1"/>
  <c r="O33" i="106" s="1"/>
  <c r="P33" i="106" s="1"/>
  <c r="Q33" i="106" s="1"/>
  <c r="R33" i="106" s="1"/>
  <c r="S33" i="106" s="1"/>
  <c r="T33" i="106" s="1"/>
  <c r="U33" i="106" s="1"/>
  <c r="V33" i="106" s="1"/>
  <c r="W33" i="106" s="1"/>
  <c r="J32" i="106"/>
  <c r="K32" i="106" s="1"/>
  <c r="L32" i="106" s="1"/>
  <c r="M32" i="106" s="1"/>
  <c r="N32" i="106" s="1"/>
  <c r="O32" i="106" s="1"/>
  <c r="P32" i="106" s="1"/>
  <c r="Q32" i="106" s="1"/>
  <c r="R32" i="106" s="1"/>
  <c r="S32" i="106" s="1"/>
  <c r="T32" i="106" s="1"/>
  <c r="U32" i="106" s="1"/>
  <c r="V32" i="106" s="1"/>
  <c r="W32" i="106" s="1"/>
  <c r="W99" i="106"/>
  <c r="V99" i="106"/>
  <c r="U99" i="106"/>
  <c r="T99" i="106"/>
  <c r="S99" i="106"/>
  <c r="R99" i="106"/>
  <c r="Q99" i="106"/>
  <c r="P99" i="106"/>
  <c r="O99" i="106"/>
  <c r="N99" i="106"/>
  <c r="M99" i="106"/>
  <c r="L99" i="106"/>
  <c r="K99" i="106"/>
  <c r="J99" i="106"/>
  <c r="W90" i="106"/>
  <c r="V90" i="106"/>
  <c r="U90" i="106"/>
  <c r="T90" i="106"/>
  <c r="S90" i="106"/>
  <c r="R90" i="106"/>
  <c r="Q90" i="106"/>
  <c r="P90" i="106"/>
  <c r="O90" i="106"/>
  <c r="N90" i="106"/>
  <c r="M90" i="106"/>
  <c r="L90" i="106"/>
  <c r="K90" i="106"/>
  <c r="J90" i="106"/>
  <c r="W24" i="106"/>
  <c r="V24" i="106"/>
  <c r="U24" i="106"/>
  <c r="T24" i="106"/>
  <c r="S24" i="106"/>
  <c r="R24" i="106"/>
  <c r="Q24" i="106"/>
  <c r="P24" i="106"/>
  <c r="O24" i="106"/>
  <c r="N24" i="106"/>
  <c r="M24" i="106"/>
  <c r="L24" i="106"/>
  <c r="K24" i="106"/>
  <c r="J24" i="106"/>
  <c r="J18" i="106"/>
  <c r="K18" i="106" s="1"/>
  <c r="L18" i="106" s="1"/>
  <c r="M18" i="106" s="1"/>
  <c r="N18" i="106" s="1"/>
  <c r="O18" i="106" s="1"/>
  <c r="P18" i="106" s="1"/>
  <c r="Q18" i="106" s="1"/>
  <c r="R18" i="106" s="1"/>
  <c r="S18" i="106" s="1"/>
  <c r="T18" i="106" s="1"/>
  <c r="U18" i="106" s="1"/>
  <c r="V18" i="106" s="1"/>
  <c r="W18" i="106" s="1"/>
  <c r="J17" i="106"/>
  <c r="L38" i="106" l="1"/>
  <c r="M38" i="106" s="1"/>
  <c r="N38" i="106" s="1"/>
  <c r="O38" i="106" s="1"/>
  <c r="P38" i="106" s="1"/>
  <c r="Q38" i="106" s="1"/>
  <c r="R38" i="106" s="1"/>
  <c r="S38" i="106" s="1"/>
  <c r="T38" i="106" s="1"/>
  <c r="U38" i="106" s="1"/>
  <c r="V38" i="106" s="1"/>
  <c r="W38" i="106" s="1"/>
  <c r="O101" i="106"/>
  <c r="W101" i="106"/>
  <c r="Q101" i="106"/>
  <c r="J101" i="106"/>
  <c r="R101" i="106"/>
  <c r="S101" i="106"/>
  <c r="K101" i="106"/>
  <c r="L101" i="106"/>
  <c r="T101" i="106"/>
  <c r="M101" i="106"/>
  <c r="U101" i="106"/>
  <c r="N101" i="106"/>
  <c r="V101" i="106"/>
  <c r="P101" i="106"/>
  <c r="K17" i="106"/>
  <c r="L17" i="106" s="1"/>
  <c r="M17" i="106" s="1"/>
  <c r="N17" i="106" s="1"/>
  <c r="O17" i="106" s="1"/>
  <c r="P17" i="106" s="1"/>
  <c r="Q17" i="106" s="1"/>
  <c r="R17" i="106" s="1"/>
  <c r="S17" i="106" s="1"/>
  <c r="T17" i="106" s="1"/>
  <c r="U17" i="106" s="1"/>
  <c r="V17" i="106" s="1"/>
  <c r="W17" i="106" s="1"/>
  <c r="L59" i="106"/>
  <c r="K61" i="106"/>
  <c r="J65" i="106"/>
  <c r="K65" i="106"/>
  <c r="L63" i="106"/>
  <c r="J61" i="106"/>
  <c r="L65" i="106" l="1"/>
  <c r="M63" i="106"/>
  <c r="M59" i="106"/>
  <c r="L61" i="106"/>
  <c r="N59" i="106" l="1"/>
  <c r="M61" i="106"/>
  <c r="N63" i="106"/>
  <c r="M65" i="106"/>
  <c r="O63" i="106" l="1"/>
  <c r="N65" i="106"/>
  <c r="N61" i="106"/>
  <c r="O59" i="106"/>
  <c r="P63" i="106" l="1"/>
  <c r="O65" i="106"/>
  <c r="O61" i="106"/>
  <c r="P59" i="106"/>
  <c r="P65" i="106" l="1"/>
  <c r="Q63" i="106"/>
  <c r="Q59" i="106"/>
  <c r="P61" i="106"/>
  <c r="R63" i="106" l="1"/>
  <c r="Q65" i="106"/>
  <c r="Q61" i="106"/>
  <c r="R59" i="106"/>
  <c r="S63" i="106" l="1"/>
  <c r="R65" i="106"/>
  <c r="S59" i="106"/>
  <c r="R61" i="106"/>
  <c r="S65" i="106" l="1"/>
  <c r="T63" i="106"/>
  <c r="T59" i="106"/>
  <c r="S61" i="106"/>
  <c r="T65" i="106" l="1"/>
  <c r="U63" i="106"/>
  <c r="U59" i="106"/>
  <c r="T61" i="106"/>
  <c r="V63" i="106" l="1"/>
  <c r="U65" i="106"/>
  <c r="V59" i="106"/>
  <c r="U61" i="106"/>
  <c r="W63" i="106" l="1"/>
  <c r="W65" i="106" s="1"/>
  <c r="V65" i="106"/>
  <c r="V61" i="106"/>
  <c r="W59" i="106"/>
  <c r="W61" i="106" s="1"/>
  <c r="L37" i="3" l="1"/>
  <c r="L38" i="3"/>
  <c r="L36" i="3"/>
  <c r="L35" i="3"/>
  <c r="L34" i="3"/>
  <c r="L33" i="3"/>
  <c r="L32" i="3"/>
  <c r="L31" i="3"/>
  <c r="L30" i="3"/>
  <c r="L29" i="3"/>
  <c r="L28" i="3"/>
  <c r="L27" i="3"/>
  <c r="L26" i="3"/>
  <c r="L25" i="3"/>
  <c r="K39" i="3"/>
  <c r="J39" i="3"/>
  <c r="I39" i="3"/>
  <c r="H39" i="3"/>
  <c r="G39" i="3"/>
  <c r="F39" i="3"/>
  <c r="E39" i="3"/>
  <c r="D39" i="3"/>
  <c r="L39" i="3" l="1"/>
  <c r="AD121" i="104" l="1"/>
  <c r="Z121" i="104"/>
  <c r="W121" i="104"/>
  <c r="V121" i="104"/>
  <c r="O121" i="104"/>
  <c r="N121" i="104"/>
  <c r="M121" i="104"/>
  <c r="L121" i="104"/>
  <c r="AD105" i="104"/>
  <c r="Z105" i="104"/>
  <c r="W105" i="104"/>
  <c r="V105" i="104"/>
  <c r="O105" i="104"/>
  <c r="N105" i="104"/>
  <c r="M105" i="104"/>
  <c r="L105" i="104"/>
  <c r="AD89" i="104"/>
  <c r="Z89" i="104"/>
  <c r="W89" i="104"/>
  <c r="V89" i="104"/>
  <c r="O89" i="104"/>
  <c r="N89" i="104"/>
  <c r="M89" i="104"/>
  <c r="L89" i="104"/>
  <c r="J89" i="104"/>
  <c r="AD83" i="104"/>
  <c r="Z83" i="104"/>
  <c r="W83" i="104"/>
  <c r="V83" i="104"/>
  <c r="O83" i="104"/>
  <c r="N83" i="104"/>
  <c r="M83" i="104"/>
  <c r="L83" i="104"/>
  <c r="J83" i="104"/>
  <c r="AD72" i="104"/>
  <c r="Z72" i="104"/>
  <c r="W72" i="104"/>
  <c r="V72" i="104"/>
  <c r="O72" i="104"/>
  <c r="N72" i="104"/>
  <c r="M72" i="104"/>
  <c r="L72" i="104"/>
  <c r="J72" i="104"/>
  <c r="AD63" i="104"/>
  <c r="Z63" i="104"/>
  <c r="W63" i="104"/>
  <c r="V63" i="104"/>
  <c r="O63" i="104"/>
  <c r="N63" i="104"/>
  <c r="M63" i="104"/>
  <c r="L63" i="104"/>
  <c r="J63" i="104"/>
  <c r="AD57" i="104"/>
  <c r="Z57" i="104"/>
  <c r="W57" i="104"/>
  <c r="V57" i="104"/>
  <c r="O57" i="104"/>
  <c r="N57" i="104"/>
  <c r="M57" i="104"/>
  <c r="L57" i="104"/>
  <c r="J57" i="104"/>
  <c r="AD41" i="104"/>
  <c r="Z41" i="104"/>
  <c r="W41" i="104"/>
  <c r="V41" i="104"/>
  <c r="O41" i="104"/>
  <c r="N41" i="104"/>
  <c r="M41" i="104"/>
  <c r="L41" i="104"/>
  <c r="J41" i="104"/>
  <c r="G31" i="104"/>
  <c r="J22" i="11"/>
  <c r="AD22" i="104"/>
  <c r="Z22" i="104"/>
  <c r="W22" i="104"/>
  <c r="V22" i="104"/>
  <c r="O22" i="104"/>
  <c r="N22" i="104"/>
  <c r="M22" i="104"/>
  <c r="L22" i="104"/>
  <c r="J22" i="104"/>
  <c r="J18" i="11"/>
  <c r="E18" i="11" s="1"/>
  <c r="J17" i="11"/>
  <c r="J16" i="11"/>
  <c r="J15" i="11"/>
  <c r="J14" i="11"/>
  <c r="J13" i="11"/>
  <c r="M123" i="104" l="1"/>
  <c r="O123" i="104"/>
  <c r="O13" i="104" s="1"/>
  <c r="O14" i="104" s="1"/>
  <c r="V123" i="104"/>
  <c r="W123" i="104"/>
  <c r="W13" i="104" s="1"/>
  <c r="W14" i="104" s="1"/>
  <c r="Z123" i="104"/>
  <c r="Z13" i="104" s="1"/>
  <c r="Z14" i="104" s="1"/>
  <c r="N123" i="104"/>
  <c r="N13" i="104" s="1"/>
  <c r="N14" i="104" s="1"/>
  <c r="AD123" i="104"/>
  <c r="AD13" i="104" s="1"/>
  <c r="AD14" i="104" s="1"/>
  <c r="L123" i="104"/>
  <c r="Y72" i="104"/>
  <c r="Y89" i="104"/>
  <c r="Y63" i="104"/>
  <c r="Y83" i="104"/>
  <c r="Y105" i="104"/>
  <c r="Y121" i="104"/>
  <c r="Y57" i="104"/>
  <c r="Y41" i="104"/>
  <c r="Y22" i="104"/>
  <c r="K63" i="104"/>
  <c r="V13" i="104"/>
  <c r="V14" i="104" s="1"/>
  <c r="M13" i="104"/>
  <c r="M14" i="104" s="1"/>
  <c r="I30" i="10"/>
  <c r="J34" i="11"/>
  <c r="I26" i="10"/>
  <c r="J30" i="11"/>
  <c r="I21" i="10"/>
  <c r="J25" i="11"/>
  <c r="I27" i="10"/>
  <c r="J31" i="11"/>
  <c r="J23" i="11"/>
  <c r="I19" i="10"/>
  <c r="I23" i="10"/>
  <c r="J27" i="11"/>
  <c r="J24" i="11"/>
  <c r="I20" i="10"/>
  <c r="I31" i="10"/>
  <c r="J35" i="11"/>
  <c r="I28" i="10"/>
  <c r="J32" i="11"/>
  <c r="I32" i="10"/>
  <c r="J36" i="11"/>
  <c r="I22" i="10"/>
  <c r="J26" i="11"/>
  <c r="J37" i="11"/>
  <c r="E37" i="11" s="1"/>
  <c r="I33" i="10"/>
  <c r="J28" i="11"/>
  <c r="I24" i="10"/>
  <c r="J29" i="11"/>
  <c r="I25" i="10"/>
  <c r="I29" i="10"/>
  <c r="J33" i="11"/>
  <c r="J53" i="11"/>
  <c r="E53" i="11" s="1"/>
  <c r="I48" i="10"/>
  <c r="J50" i="11"/>
  <c r="I45" i="10"/>
  <c r="J46" i="11"/>
  <c r="I41" i="10"/>
  <c r="I44" i="10"/>
  <c r="J49" i="11"/>
  <c r="I42" i="10"/>
  <c r="J47" i="11"/>
  <c r="J51" i="11"/>
  <c r="I46" i="10"/>
  <c r="J45" i="11"/>
  <c r="I40" i="10"/>
  <c r="J43" i="11"/>
  <c r="I38" i="10"/>
  <c r="I36" i="10"/>
  <c r="J41" i="11"/>
  <c r="J42" i="11"/>
  <c r="I37" i="10"/>
  <c r="J44" i="11"/>
  <c r="I39" i="10"/>
  <c r="I43" i="10"/>
  <c r="J48" i="11"/>
  <c r="J52" i="11"/>
  <c r="I47" i="10"/>
  <c r="I53" i="10"/>
  <c r="J59" i="11"/>
  <c r="I51" i="10"/>
  <c r="J57" i="11"/>
  <c r="J66" i="11"/>
  <c r="I59" i="10"/>
  <c r="J68" i="11"/>
  <c r="I61" i="10"/>
  <c r="J63" i="11"/>
  <c r="I56" i="10"/>
  <c r="J64" i="11"/>
  <c r="I57" i="10"/>
  <c r="J65" i="11"/>
  <c r="I58" i="10"/>
  <c r="J73" i="11"/>
  <c r="I65" i="10"/>
  <c r="J77" i="11"/>
  <c r="I69" i="10"/>
  <c r="I66" i="10"/>
  <c r="J74" i="11"/>
  <c r="J79" i="11"/>
  <c r="E79" i="11" s="1"/>
  <c r="I71" i="10"/>
  <c r="I67" i="10"/>
  <c r="J75" i="11"/>
  <c r="I64" i="10"/>
  <c r="J72" i="11"/>
  <c r="J76" i="11"/>
  <c r="I68" i="10"/>
  <c r="J78" i="11"/>
  <c r="I70" i="10"/>
  <c r="J85" i="11"/>
  <c r="E85" i="11" s="1"/>
  <c r="I76" i="10"/>
  <c r="I75" i="10"/>
  <c r="J84" i="11"/>
  <c r="J83" i="11"/>
  <c r="I74" i="10"/>
  <c r="J93" i="11"/>
  <c r="I83" i="10"/>
  <c r="J97" i="11"/>
  <c r="I87" i="10"/>
  <c r="J90" i="11"/>
  <c r="I80" i="10"/>
  <c r="I81" i="10"/>
  <c r="J91" i="11"/>
  <c r="J94" i="11"/>
  <c r="I84" i="10"/>
  <c r="J98" i="11"/>
  <c r="BN2" i="99" s="1"/>
  <c r="I88" i="10"/>
  <c r="J99" i="11"/>
  <c r="I89" i="10"/>
  <c r="I79" i="10"/>
  <c r="J89" i="11"/>
  <c r="J92" i="11"/>
  <c r="I82" i="10"/>
  <c r="J95" i="11"/>
  <c r="I85" i="10"/>
  <c r="J96" i="11"/>
  <c r="I86" i="10"/>
  <c r="J101" i="11"/>
  <c r="I91" i="10"/>
  <c r="I102" i="10"/>
  <c r="J115" i="11"/>
  <c r="I98" i="10"/>
  <c r="J111" i="11"/>
  <c r="I99" i="10"/>
  <c r="J112" i="11"/>
  <c r="I104" i="10"/>
  <c r="J117" i="11"/>
  <c r="BZ2" i="99" s="1"/>
  <c r="I101" i="10"/>
  <c r="J114" i="11"/>
  <c r="I97" i="10"/>
  <c r="J110" i="11"/>
  <c r="J113" i="11"/>
  <c r="I100" i="10"/>
  <c r="K121" i="104"/>
  <c r="K89" i="104"/>
  <c r="K83" i="104"/>
  <c r="K72" i="104"/>
  <c r="K57" i="104"/>
  <c r="K41" i="104"/>
  <c r="I18" i="10"/>
  <c r="I15" i="10"/>
  <c r="I14" i="10"/>
  <c r="I13" i="10"/>
  <c r="I12" i="10"/>
  <c r="I11" i="10"/>
  <c r="K22" i="104"/>
  <c r="I10" i="10"/>
  <c r="J118" i="11" l="1"/>
  <c r="Y123" i="104"/>
  <c r="J102" i="11"/>
  <c r="E68" i="11"/>
  <c r="AS2" i="99"/>
  <c r="E59" i="11"/>
  <c r="AM2" i="99"/>
  <c r="E101" i="11"/>
  <c r="BQ2" i="99"/>
  <c r="K123" i="104"/>
  <c r="L13" i="104"/>
  <c r="L14" i="104" s="1"/>
  <c r="H34" i="12" l="1"/>
  <c r="G2" i="102" l="1"/>
  <c r="F2" i="102"/>
  <c r="E2" i="102"/>
  <c r="D2" i="102"/>
  <c r="C2" i="102"/>
  <c r="B2" i="102"/>
  <c r="S2" i="100" l="1"/>
  <c r="R2" i="100"/>
  <c r="P2" i="100"/>
  <c r="O2" i="100"/>
  <c r="M2" i="100"/>
  <c r="L2" i="100"/>
  <c r="J2" i="100"/>
  <c r="I2" i="100"/>
  <c r="H2" i="100"/>
  <c r="G2" i="100"/>
  <c r="FP2" i="99"/>
  <c r="FO2" i="99"/>
  <c r="FN2" i="99"/>
  <c r="FM2" i="99"/>
  <c r="FL2" i="99"/>
  <c r="FK2" i="99"/>
  <c r="FJ2" i="99"/>
  <c r="FI2" i="99"/>
  <c r="FH2" i="99"/>
  <c r="FG2" i="99"/>
  <c r="FF2" i="99"/>
  <c r="FE2" i="99"/>
  <c r="FD2" i="99"/>
  <c r="FC2" i="99"/>
  <c r="FB2" i="99"/>
  <c r="FA2" i="99"/>
  <c r="EZ2" i="99"/>
  <c r="EY2" i="99"/>
  <c r="EX2" i="99"/>
  <c r="EW2" i="99"/>
  <c r="EV2" i="99"/>
  <c r="EU2" i="99"/>
  <c r="ET2" i="99"/>
  <c r="ES2" i="99"/>
  <c r="ER2" i="99"/>
  <c r="EQ2" i="99"/>
  <c r="EP2" i="99"/>
  <c r="EO2" i="99"/>
  <c r="EN2" i="99"/>
  <c r="EM2" i="99"/>
  <c r="EL2" i="99"/>
  <c r="EK2" i="99"/>
  <c r="EJ2" i="99"/>
  <c r="EI2" i="99"/>
  <c r="EH2" i="99"/>
  <c r="EG2" i="99"/>
  <c r="EF2" i="99"/>
  <c r="EE2" i="99"/>
  <c r="ED2" i="99"/>
  <c r="DR2" i="99"/>
  <c r="DQ2" i="99"/>
  <c r="DP2" i="99"/>
  <c r="DO2" i="99"/>
  <c r="DN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H2" i="99"/>
  <c r="CG2" i="99"/>
  <c r="CF2" i="99"/>
  <c r="CE2" i="99"/>
  <c r="CD2" i="99"/>
  <c r="CC2" i="99"/>
  <c r="CB2" i="99"/>
  <c r="CA2" i="99"/>
  <c r="D45" i="16" l="1"/>
  <c r="W2" i="100" l="1"/>
  <c r="H23" i="12" l="1"/>
  <c r="C10" i="4" l="1"/>
  <c r="C23" i="4" l="1"/>
  <c r="C22" i="4"/>
  <c r="C21" i="4"/>
  <c r="C20" i="4"/>
  <c r="C19" i="4"/>
  <c r="C18" i="4"/>
  <c r="C17" i="4"/>
  <c r="C16" i="4"/>
  <c r="C15" i="4"/>
  <c r="C14" i="4"/>
  <c r="C13" i="4"/>
  <c r="C12" i="4"/>
  <c r="C11" i="4"/>
  <c r="K66" i="16" l="1"/>
  <c r="J66" i="16"/>
  <c r="I66" i="16"/>
  <c r="H66" i="16"/>
  <c r="G66" i="16"/>
  <c r="F66" i="16"/>
  <c r="E66" i="16"/>
  <c r="D66" i="16"/>
  <c r="K65" i="16"/>
  <c r="J65" i="16"/>
  <c r="I65" i="16"/>
  <c r="H65" i="16"/>
  <c r="G65" i="16"/>
  <c r="F65" i="16"/>
  <c r="E65" i="16"/>
  <c r="D65" i="16"/>
  <c r="F19" i="7"/>
  <c r="F13" i="7" l="1"/>
  <c r="F14" i="7"/>
  <c r="F15" i="7"/>
  <c r="F16" i="7"/>
  <c r="F17" i="7"/>
  <c r="F18" i="7"/>
  <c r="O25" i="36" l="1"/>
  <c r="O38" i="36" s="1"/>
  <c r="P25" i="36"/>
  <c r="P38" i="36" s="1"/>
  <c r="R8" i="36"/>
  <c r="Q8" i="36"/>
  <c r="F41" i="17"/>
  <c r="F32" i="17"/>
  <c r="G21" i="37" l="1"/>
  <c r="F44" i="49"/>
  <c r="E44" i="49"/>
  <c r="F14" i="49"/>
  <c r="E14" i="49"/>
  <c r="F46" i="49" l="1"/>
  <c r="F16" i="49"/>
  <c r="Y124" i="104" l="1"/>
  <c r="G46" i="49"/>
  <c r="Q25" i="36"/>
  <c r="Q38" i="36" s="1"/>
  <c r="N25" i="36"/>
  <c r="N38" i="36" s="1"/>
  <c r="I79" i="106" l="1"/>
  <c r="H34" i="36"/>
  <c r="H33" i="36"/>
  <c r="H32" i="36"/>
  <c r="K32" i="36" s="1"/>
  <c r="H31" i="36"/>
  <c r="K31" i="36" s="1"/>
  <c r="H30" i="36"/>
  <c r="H29" i="36"/>
  <c r="H28" i="36"/>
  <c r="K28" i="36" s="1"/>
  <c r="H27" i="36"/>
  <c r="H26" i="36"/>
  <c r="J79" i="106" l="1"/>
  <c r="K27" i="36"/>
  <c r="L27" i="36" s="1"/>
  <c r="K29" i="36"/>
  <c r="L29" i="36" s="1"/>
  <c r="K33" i="36"/>
  <c r="L33" i="36" s="1"/>
  <c r="L26" i="36"/>
  <c r="K30" i="36"/>
  <c r="L30" i="36" s="1"/>
  <c r="K34" i="36"/>
  <c r="L34" i="36" s="1"/>
  <c r="L28" i="36"/>
  <c r="L32" i="36"/>
  <c r="L31" i="36"/>
  <c r="G16" i="37"/>
  <c r="L35" i="36" l="1"/>
  <c r="K79" i="106"/>
  <c r="L79" i="106" s="1"/>
  <c r="M79" i="106" s="1"/>
  <c r="N79" i="106" s="1"/>
  <c r="O79" i="106" s="1"/>
  <c r="P79" i="106" s="1"/>
  <c r="Q79" i="106" s="1"/>
  <c r="R79" i="106" s="1"/>
  <c r="S79" i="106" s="1"/>
  <c r="T79" i="106" s="1"/>
  <c r="U79" i="106" s="1"/>
  <c r="V79" i="106" s="1"/>
  <c r="W79" i="106" s="1"/>
  <c r="E71" i="43"/>
  <c r="I77" i="106" l="1"/>
  <c r="F36" i="36"/>
  <c r="G17" i="37"/>
  <c r="H13" i="36"/>
  <c r="J77" i="106" l="1"/>
  <c r="J78" i="106" s="1"/>
  <c r="K13" i="36"/>
  <c r="L13" i="36" s="1"/>
  <c r="K77" i="106" l="1"/>
  <c r="L77" i="106" l="1"/>
  <c r="L78" i="106" s="1"/>
  <c r="K78" i="106"/>
  <c r="M77" i="106" l="1"/>
  <c r="M78" i="106" s="1"/>
  <c r="G22" i="37"/>
  <c r="G20" i="37"/>
  <c r="G19" i="37"/>
  <c r="G14" i="37"/>
  <c r="G13" i="37"/>
  <c r="G12" i="37"/>
  <c r="G11" i="37"/>
  <c r="G10" i="37"/>
  <c r="N77" i="106" l="1"/>
  <c r="N78" i="106" s="1"/>
  <c r="F20" i="17"/>
  <c r="F21" i="17"/>
  <c r="F22" i="17"/>
  <c r="F23" i="17"/>
  <c r="F30" i="17"/>
  <c r="F31" i="17"/>
  <c r="F33" i="17"/>
  <c r="F40" i="17"/>
  <c r="F42" i="17"/>
  <c r="F43" i="17"/>
  <c r="J13" i="16"/>
  <c r="O77" i="106" l="1"/>
  <c r="O78" i="106" s="1"/>
  <c r="J12" i="16"/>
  <c r="J11" i="16"/>
  <c r="P77" i="106" l="1"/>
  <c r="P78" i="106" s="1"/>
  <c r="P8" i="36"/>
  <c r="O8" i="36"/>
  <c r="D44" i="17"/>
  <c r="E44" i="17"/>
  <c r="E34" i="17"/>
  <c r="D34" i="17"/>
  <c r="K18" i="4"/>
  <c r="O18" i="4" s="1"/>
  <c r="F44" i="17" l="1"/>
  <c r="N50" i="36" s="1"/>
  <c r="F34" i="17"/>
  <c r="N21" i="36" s="1"/>
  <c r="Q77" i="106"/>
  <c r="Q78" i="106" s="1"/>
  <c r="I76" i="106" l="1"/>
  <c r="I78" i="106" s="1"/>
  <c r="I15" i="106"/>
  <c r="R77" i="106"/>
  <c r="R78" i="106" s="1"/>
  <c r="H17" i="36"/>
  <c r="H16" i="36"/>
  <c r="H15" i="36"/>
  <c r="K15" i="36" s="1"/>
  <c r="H14" i="36"/>
  <c r="H12" i="36"/>
  <c r="H11" i="36"/>
  <c r="H10" i="36"/>
  <c r="H9" i="36"/>
  <c r="S77" i="106" l="1"/>
  <c r="S78" i="106" s="1"/>
  <c r="L10" i="36"/>
  <c r="L9" i="36"/>
  <c r="L11" i="36"/>
  <c r="K16" i="36"/>
  <c r="L16" i="36" s="1"/>
  <c r="K17" i="36"/>
  <c r="L17" i="36" s="1"/>
  <c r="L15" i="36"/>
  <c r="L12" i="36"/>
  <c r="L14" i="36"/>
  <c r="H28" i="6"/>
  <c r="K23" i="4"/>
  <c r="O23" i="4" s="1"/>
  <c r="N44" i="16"/>
  <c r="P44" i="16" s="1"/>
  <c r="K62" i="16"/>
  <c r="J62" i="16"/>
  <c r="I62" i="16"/>
  <c r="H62" i="16"/>
  <c r="G62" i="16"/>
  <c r="F62" i="16"/>
  <c r="E62" i="16"/>
  <c r="D62" i="16"/>
  <c r="K61" i="16"/>
  <c r="J61" i="16"/>
  <c r="I61" i="16"/>
  <c r="H61" i="16"/>
  <c r="G61" i="16"/>
  <c r="F61" i="16"/>
  <c r="E61" i="16"/>
  <c r="D61" i="16"/>
  <c r="E50" i="16"/>
  <c r="F50" i="16"/>
  <c r="G50" i="16"/>
  <c r="H50" i="16"/>
  <c r="I50" i="16"/>
  <c r="J50" i="16"/>
  <c r="K50" i="16"/>
  <c r="E51" i="16"/>
  <c r="F51" i="16"/>
  <c r="G51" i="16"/>
  <c r="H51" i="16"/>
  <c r="I51" i="16"/>
  <c r="J51" i="16"/>
  <c r="K51" i="16"/>
  <c r="E52" i="16"/>
  <c r="F52" i="16"/>
  <c r="G52" i="16"/>
  <c r="H52" i="16"/>
  <c r="I52" i="16"/>
  <c r="J52" i="16"/>
  <c r="K52" i="16"/>
  <c r="E53" i="16"/>
  <c r="F53" i="16"/>
  <c r="G53" i="16"/>
  <c r="H53" i="16"/>
  <c r="I53" i="16"/>
  <c r="J53" i="16"/>
  <c r="K53" i="16"/>
  <c r="E54" i="16"/>
  <c r="F54" i="16"/>
  <c r="G54" i="16"/>
  <c r="H54" i="16"/>
  <c r="I54" i="16"/>
  <c r="J54" i="16"/>
  <c r="K54" i="16"/>
  <c r="E55" i="16"/>
  <c r="F55" i="16"/>
  <c r="G55" i="16"/>
  <c r="H55" i="16"/>
  <c r="I55" i="16"/>
  <c r="J55" i="16"/>
  <c r="K55" i="16"/>
  <c r="E56" i="16"/>
  <c r="F56" i="16"/>
  <c r="G56" i="16"/>
  <c r="H56" i="16"/>
  <c r="I56" i="16"/>
  <c r="J56" i="16"/>
  <c r="K56" i="16"/>
  <c r="E57" i="16"/>
  <c r="F57" i="16"/>
  <c r="G57" i="16"/>
  <c r="H57" i="16"/>
  <c r="I57" i="16"/>
  <c r="J57" i="16"/>
  <c r="K57" i="16"/>
  <c r="E58" i="16"/>
  <c r="F58" i="16"/>
  <c r="G58" i="16"/>
  <c r="H58" i="16"/>
  <c r="I58" i="16"/>
  <c r="J58" i="16"/>
  <c r="K58" i="16"/>
  <c r="E59" i="16"/>
  <c r="F59" i="16"/>
  <c r="G59" i="16"/>
  <c r="H59" i="16"/>
  <c r="I59" i="16"/>
  <c r="J59" i="16"/>
  <c r="K59" i="16"/>
  <c r="D59" i="16"/>
  <c r="D51" i="16"/>
  <c r="D52" i="16"/>
  <c r="D53" i="16"/>
  <c r="D54" i="16"/>
  <c r="D55" i="16"/>
  <c r="D56" i="16"/>
  <c r="D57" i="16"/>
  <c r="D58" i="16"/>
  <c r="D50" i="16"/>
  <c r="O36" i="16"/>
  <c r="J36" i="16"/>
  <c r="L36" i="16" s="1"/>
  <c r="N36" i="16"/>
  <c r="L19" i="36" l="1"/>
  <c r="I31" i="106" s="1"/>
  <c r="E18" i="21" s="1"/>
  <c r="L20" i="36"/>
  <c r="H21" i="36" s="1"/>
  <c r="T77" i="106"/>
  <c r="T78" i="106" s="1"/>
  <c r="L50" i="16"/>
  <c r="L18" i="36"/>
  <c r="I30" i="106" s="1"/>
  <c r="E17" i="21" s="1"/>
  <c r="E60" i="16"/>
  <c r="P36" i="16"/>
  <c r="J31" i="106" l="1"/>
  <c r="K31" i="106" s="1"/>
  <c r="L31" i="106" s="1"/>
  <c r="M31" i="106" s="1"/>
  <c r="N31" i="106" s="1"/>
  <c r="O31" i="106" s="1"/>
  <c r="P31" i="106" s="1"/>
  <c r="Q31" i="106" s="1"/>
  <c r="R31" i="106" s="1"/>
  <c r="S31" i="106" s="1"/>
  <c r="T31" i="106" s="1"/>
  <c r="U31" i="106" s="1"/>
  <c r="V31" i="106" s="1"/>
  <c r="W31" i="106" s="1"/>
  <c r="I51" i="106"/>
  <c r="I68" i="106" s="1"/>
  <c r="U77" i="106"/>
  <c r="U78" i="106" s="1"/>
  <c r="J30" i="106"/>
  <c r="E63" i="16"/>
  <c r="E43" i="3" s="1"/>
  <c r="V77" i="106" l="1"/>
  <c r="V78" i="106" s="1"/>
  <c r="E38" i="21"/>
  <c r="K30" i="106"/>
  <c r="J51" i="106"/>
  <c r="J68" i="106" s="1"/>
  <c r="N24" i="4"/>
  <c r="W77" i="106" l="1"/>
  <c r="W78" i="106" s="1"/>
  <c r="L30" i="106"/>
  <c r="K51" i="106"/>
  <c r="K68" i="106" s="1"/>
  <c r="L51" i="106" l="1"/>
  <c r="L68" i="106" s="1"/>
  <c r="M30" i="106"/>
  <c r="M51" i="106" l="1"/>
  <c r="M68" i="106" s="1"/>
  <c r="N30" i="106"/>
  <c r="O30" i="106" l="1"/>
  <c r="N51" i="106"/>
  <c r="N68" i="106" s="1"/>
  <c r="P30" i="106" l="1"/>
  <c r="O51" i="106"/>
  <c r="O68" i="106" s="1"/>
  <c r="E24" i="17"/>
  <c r="D24" i="17"/>
  <c r="F24" i="17" l="1"/>
  <c r="Q30" i="106"/>
  <c r="P51" i="106"/>
  <c r="P68" i="106" s="1"/>
  <c r="O35" i="16"/>
  <c r="N35" i="16"/>
  <c r="O18" i="16"/>
  <c r="N18" i="16"/>
  <c r="N17" i="16"/>
  <c r="O16" i="16"/>
  <c r="N16" i="16"/>
  <c r="O15" i="16"/>
  <c r="N15" i="16"/>
  <c r="O14" i="16"/>
  <c r="N14" i="16"/>
  <c r="O13" i="16"/>
  <c r="N13" i="16"/>
  <c r="O12" i="16"/>
  <c r="N12" i="16"/>
  <c r="O11" i="16"/>
  <c r="N11" i="16"/>
  <c r="O10" i="16"/>
  <c r="N10" i="16"/>
  <c r="O9" i="16"/>
  <c r="N9" i="16"/>
  <c r="J35" i="16"/>
  <c r="L35" i="16" s="1"/>
  <c r="J18" i="16"/>
  <c r="L18" i="16" s="1"/>
  <c r="J17" i="16"/>
  <c r="J16" i="16"/>
  <c r="J15" i="16"/>
  <c r="L15" i="16" s="1"/>
  <c r="J14" i="16"/>
  <c r="L14" i="16" s="1"/>
  <c r="L13" i="16"/>
  <c r="L12" i="16"/>
  <c r="L11" i="16"/>
  <c r="J10" i="16"/>
  <c r="L10" i="16" s="1"/>
  <c r="J9" i="16"/>
  <c r="J8" i="16"/>
  <c r="L8" i="16" s="1"/>
  <c r="O45" i="16" l="1"/>
  <c r="N45" i="16"/>
  <c r="I12" i="106" s="1"/>
  <c r="I14" i="106"/>
  <c r="J14" i="106" s="1"/>
  <c r="K14" i="106" s="1"/>
  <c r="L14" i="106" s="1"/>
  <c r="M14" i="106" s="1"/>
  <c r="N14" i="106" s="1"/>
  <c r="O14" i="106" s="1"/>
  <c r="P14" i="106" s="1"/>
  <c r="Q14" i="106" s="1"/>
  <c r="R14" i="106" s="1"/>
  <c r="S14" i="106" s="1"/>
  <c r="T14" i="106" s="1"/>
  <c r="U14" i="106" s="1"/>
  <c r="V14" i="106" s="1"/>
  <c r="W14" i="106" s="1"/>
  <c r="R30" i="106"/>
  <c r="Q51" i="106"/>
  <c r="Q68" i="106" s="1"/>
  <c r="L16" i="16"/>
  <c r="L17" i="16"/>
  <c r="L9" i="16"/>
  <c r="P14" i="16"/>
  <c r="P15" i="16"/>
  <c r="P10" i="16"/>
  <c r="P35" i="16"/>
  <c r="P11" i="16"/>
  <c r="P18" i="16"/>
  <c r="P12" i="16"/>
  <c r="P16" i="16"/>
  <c r="P13" i="16"/>
  <c r="P17" i="16"/>
  <c r="P9" i="16"/>
  <c r="H50" i="13"/>
  <c r="H51" i="13" s="1"/>
  <c r="H46" i="13"/>
  <c r="H45" i="13"/>
  <c r="H44" i="13"/>
  <c r="H43" i="13"/>
  <c r="H39" i="13"/>
  <c r="H38" i="13"/>
  <c r="H36" i="13"/>
  <c r="H35" i="13"/>
  <c r="H31" i="13"/>
  <c r="H30" i="13"/>
  <c r="H29" i="13"/>
  <c r="H28" i="13"/>
  <c r="H27" i="13"/>
  <c r="H26" i="13"/>
  <c r="H25" i="13"/>
  <c r="H24" i="13"/>
  <c r="H20" i="13"/>
  <c r="H19" i="13"/>
  <c r="H18" i="13"/>
  <c r="H17" i="13"/>
  <c r="H16" i="13"/>
  <c r="H15" i="13"/>
  <c r="H14" i="13"/>
  <c r="H13" i="13"/>
  <c r="H9" i="13"/>
  <c r="H10" i="13" s="1"/>
  <c r="K19" i="11"/>
  <c r="L38" i="11"/>
  <c r="L54" i="11"/>
  <c r="L69" i="11"/>
  <c r="K69" i="11"/>
  <c r="K54" i="11"/>
  <c r="K38" i="11"/>
  <c r="K120" i="11" l="1"/>
  <c r="G14" i="12" s="1"/>
  <c r="G20" i="12" s="1"/>
  <c r="L120" i="11"/>
  <c r="N47" i="16"/>
  <c r="L10" i="17"/>
  <c r="P45" i="16"/>
  <c r="J12" i="106"/>
  <c r="J13" i="106"/>
  <c r="K13" i="106" s="1"/>
  <c r="L13" i="106" s="1"/>
  <c r="M13" i="106" s="1"/>
  <c r="N13" i="106" s="1"/>
  <c r="O13" i="106" s="1"/>
  <c r="P13" i="106" s="1"/>
  <c r="Q13" i="106" s="1"/>
  <c r="R13" i="106" s="1"/>
  <c r="S13" i="106" s="1"/>
  <c r="T13" i="106" s="1"/>
  <c r="U13" i="106" s="1"/>
  <c r="V13" i="106" s="1"/>
  <c r="W13" i="106" s="1"/>
  <c r="R51" i="106"/>
  <c r="R68" i="106" s="1"/>
  <c r="S30" i="106"/>
  <c r="L65" i="16"/>
  <c r="H47" i="13"/>
  <c r="H40" i="13"/>
  <c r="H32" i="13"/>
  <c r="H21" i="13"/>
  <c r="BV2" i="99"/>
  <c r="BU2" i="99"/>
  <c r="BK2" i="99"/>
  <c r="BJ2" i="99"/>
  <c r="BG2" i="99"/>
  <c r="BF2" i="99"/>
  <c r="AP2" i="99"/>
  <c r="AO2" i="99"/>
  <c r="AK2" i="99"/>
  <c r="AB2" i="99"/>
  <c r="Y2" i="99"/>
  <c r="U2" i="99"/>
  <c r="M2" i="99"/>
  <c r="I2" i="99"/>
  <c r="F36" i="49" l="1"/>
  <c r="F37" i="49" s="1"/>
  <c r="H14" i="12"/>
  <c r="H20" i="12" s="1"/>
  <c r="H22" i="12" s="1"/>
  <c r="H53" i="13"/>
  <c r="I53" i="13" s="1"/>
  <c r="I55" i="13" s="1"/>
  <c r="I19" i="106"/>
  <c r="I21" i="106" s="1"/>
  <c r="J19" i="106"/>
  <c r="K12" i="106"/>
  <c r="S51" i="106"/>
  <c r="S68" i="106" s="1"/>
  <c r="T30" i="106"/>
  <c r="AJ2" i="99"/>
  <c r="Q2" i="99"/>
  <c r="G22" i="12"/>
  <c r="G23" i="12"/>
  <c r="H25" i="12"/>
  <c r="H27" i="12" s="1"/>
  <c r="H29" i="12" s="1"/>
  <c r="S2" i="99"/>
  <c r="K2" i="99"/>
  <c r="AE2" i="99"/>
  <c r="AN2" i="99"/>
  <c r="BI2" i="99"/>
  <c r="BT2" i="99"/>
  <c r="H2" i="99"/>
  <c r="L2" i="99"/>
  <c r="P2" i="99"/>
  <c r="T2" i="99"/>
  <c r="X2" i="99"/>
  <c r="AF2" i="99"/>
  <c r="AT2" i="99"/>
  <c r="AX2" i="99"/>
  <c r="BB2" i="99"/>
  <c r="BO2" i="99"/>
  <c r="O2" i="99"/>
  <c r="AA2" i="99"/>
  <c r="AI2" i="99"/>
  <c r="AW2" i="99"/>
  <c r="BE2" i="99"/>
  <c r="BM2" i="99"/>
  <c r="AC2" i="99"/>
  <c r="AG2" i="99"/>
  <c r="AU2" i="99"/>
  <c r="AY2" i="99"/>
  <c r="BC2" i="99"/>
  <c r="BX2" i="99"/>
  <c r="J2" i="99"/>
  <c r="N2" i="99"/>
  <c r="R2" i="99"/>
  <c r="V2" i="99"/>
  <c r="Z2" i="99"/>
  <c r="AD2" i="99"/>
  <c r="AH2" i="99"/>
  <c r="AQ2" i="99"/>
  <c r="AV2" i="99"/>
  <c r="AZ2" i="99"/>
  <c r="BH2" i="99"/>
  <c r="BL2" i="99"/>
  <c r="BS2" i="99"/>
  <c r="BW2" i="99"/>
  <c r="E25" i="7"/>
  <c r="F24" i="7"/>
  <c r="F23" i="7"/>
  <c r="F22" i="7"/>
  <c r="F21" i="7"/>
  <c r="F20" i="7"/>
  <c r="F12" i="7"/>
  <c r="F11" i="7"/>
  <c r="F10" i="7"/>
  <c r="F9" i="7"/>
  <c r="J24" i="4"/>
  <c r="I24" i="4"/>
  <c r="H24" i="4"/>
  <c r="G24" i="4"/>
  <c r="F24" i="4"/>
  <c r="E24" i="4"/>
  <c r="K22" i="4"/>
  <c r="O22" i="4" s="1"/>
  <c r="K21" i="4"/>
  <c r="O21" i="4" s="1"/>
  <c r="K20" i="4"/>
  <c r="O20" i="4" s="1"/>
  <c r="K19" i="4"/>
  <c r="O19" i="4" s="1"/>
  <c r="K17" i="4"/>
  <c r="K16" i="4"/>
  <c r="O16" i="4" s="1"/>
  <c r="K15" i="4"/>
  <c r="O15" i="4" s="1"/>
  <c r="K14" i="4"/>
  <c r="O14" i="4" s="1"/>
  <c r="K13" i="4"/>
  <c r="O13" i="4" s="1"/>
  <c r="K12" i="4"/>
  <c r="O12" i="4" s="1"/>
  <c r="K11" i="4"/>
  <c r="O11" i="4" s="1"/>
  <c r="K10" i="4"/>
  <c r="O10" i="4" s="1"/>
  <c r="O39" i="3"/>
  <c r="N39" i="3"/>
  <c r="M39" i="3"/>
  <c r="R13" i="4" l="1"/>
  <c r="R10" i="4"/>
  <c r="E29" i="6"/>
  <c r="R16" i="4"/>
  <c r="H46" i="12"/>
  <c r="H48" i="12" s="1"/>
  <c r="G96" i="104"/>
  <c r="G97" i="104"/>
  <c r="I23" i="106"/>
  <c r="I25" i="106" s="1"/>
  <c r="I70" i="106" s="1"/>
  <c r="I84" i="106" s="1"/>
  <c r="K19" i="106"/>
  <c r="L12" i="106"/>
  <c r="J21" i="106"/>
  <c r="J23" i="106"/>
  <c r="T51" i="106"/>
  <c r="T68" i="106" s="1"/>
  <c r="U30" i="106"/>
  <c r="P39" i="3"/>
  <c r="N40" i="3" s="1"/>
  <c r="W2" i="99"/>
  <c r="J60" i="11"/>
  <c r="BD2" i="99"/>
  <c r="BA2" i="99"/>
  <c r="G25" i="12"/>
  <c r="G27" i="12" s="1"/>
  <c r="G29" i="12" s="1"/>
  <c r="H31" i="12" s="1"/>
  <c r="O17" i="4"/>
  <c r="O24" i="4" s="1"/>
  <c r="F25" i="7"/>
  <c r="J94" i="104" s="1"/>
  <c r="K24" i="4"/>
  <c r="J69" i="11"/>
  <c r="J86" i="11"/>
  <c r="J54" i="11"/>
  <c r="J38" i="11"/>
  <c r="J80" i="11"/>
  <c r="G45" i="1"/>
  <c r="H45" i="1" s="1"/>
  <c r="D2" i="99"/>
  <c r="F2" i="99"/>
  <c r="V2" i="100" l="1"/>
  <c r="I91" i="106"/>
  <c r="I103" i="106"/>
  <c r="I102" i="106"/>
  <c r="I92" i="106"/>
  <c r="J105" i="104"/>
  <c r="J123" i="104" s="1"/>
  <c r="H60" i="106"/>
  <c r="H48" i="106"/>
  <c r="H44" i="106"/>
  <c r="H40" i="106"/>
  <c r="H36" i="106"/>
  <c r="H32" i="106"/>
  <c r="H46" i="106"/>
  <c r="H38" i="106"/>
  <c r="H63" i="106"/>
  <c r="H35" i="106"/>
  <c r="H59" i="106"/>
  <c r="H47" i="106"/>
  <c r="H43" i="106"/>
  <c r="H39" i="106"/>
  <c r="H42" i="106"/>
  <c r="H34" i="106"/>
  <c r="H64" i="106"/>
  <c r="H50" i="106"/>
  <c r="H49" i="106"/>
  <c r="H45" i="106"/>
  <c r="H41" i="106"/>
  <c r="H37" i="106"/>
  <c r="H33" i="106"/>
  <c r="H79" i="106"/>
  <c r="H77" i="106"/>
  <c r="H31" i="106"/>
  <c r="H30" i="106"/>
  <c r="H51" i="106"/>
  <c r="J25" i="106"/>
  <c r="M12" i="106"/>
  <c r="L19" i="106"/>
  <c r="K23" i="106"/>
  <c r="K21" i="106"/>
  <c r="U51" i="106"/>
  <c r="U68" i="106" s="1"/>
  <c r="V30" i="106"/>
  <c r="G2" i="99"/>
  <c r="B2" i="99"/>
  <c r="E2" i="99"/>
  <c r="C2" i="99"/>
  <c r="AK43" i="108" l="1"/>
  <c r="I70" i="104"/>
  <c r="I61" i="104"/>
  <c r="I103" i="104"/>
  <c r="I119" i="104"/>
  <c r="I101" i="104"/>
  <c r="I102" i="104"/>
  <c r="J70" i="106"/>
  <c r="J84" i="106" s="1"/>
  <c r="K25" i="106"/>
  <c r="L23" i="106"/>
  <c r="L21" i="106"/>
  <c r="M19" i="106"/>
  <c r="N12" i="106"/>
  <c r="W30" i="106"/>
  <c r="W51" i="106" s="1"/>
  <c r="W68" i="106" s="1"/>
  <c r="V51" i="106"/>
  <c r="V68" i="106" s="1"/>
  <c r="J19" i="11"/>
  <c r="J120" i="11" s="1"/>
  <c r="J103" i="106" l="1"/>
  <c r="J92" i="106"/>
  <c r="J102" i="106"/>
  <c r="J91" i="106"/>
  <c r="I105" i="104"/>
  <c r="I81" i="104"/>
  <c r="I44" i="104"/>
  <c r="I34" i="104"/>
  <c r="I117" i="104"/>
  <c r="I29" i="104"/>
  <c r="I52" i="104"/>
  <c r="I72" i="104"/>
  <c r="I22" i="104"/>
  <c r="I98" i="104"/>
  <c r="I26" i="104"/>
  <c r="I48" i="104"/>
  <c r="I54" i="104"/>
  <c r="I63" i="104"/>
  <c r="I86" i="104"/>
  <c r="I66" i="104"/>
  <c r="I53" i="104"/>
  <c r="I47" i="104"/>
  <c r="I114" i="104"/>
  <c r="I27" i="104"/>
  <c r="I88" i="104"/>
  <c r="I121" i="104"/>
  <c r="I118" i="104"/>
  <c r="I56" i="104"/>
  <c r="I31" i="104"/>
  <c r="I77" i="104"/>
  <c r="I69" i="104"/>
  <c r="I95" i="104"/>
  <c r="I96" i="104"/>
  <c r="I28" i="104"/>
  <c r="I19" i="104"/>
  <c r="I50" i="104"/>
  <c r="I25" i="104"/>
  <c r="I21" i="104"/>
  <c r="I55" i="104"/>
  <c r="I62" i="104"/>
  <c r="I57" i="104"/>
  <c r="I100" i="104"/>
  <c r="I35" i="104"/>
  <c r="I37" i="104"/>
  <c r="I97" i="104"/>
  <c r="I67" i="104"/>
  <c r="I80" i="104"/>
  <c r="I115" i="104"/>
  <c r="I68" i="104"/>
  <c r="I93" i="104"/>
  <c r="I120" i="104"/>
  <c r="I82" i="104"/>
  <c r="I92" i="104"/>
  <c r="I39" i="104"/>
  <c r="I87" i="104"/>
  <c r="I16" i="104"/>
  <c r="I79" i="104"/>
  <c r="I32" i="104"/>
  <c r="I33" i="104"/>
  <c r="I104" i="104"/>
  <c r="I76" i="104"/>
  <c r="I49" i="104"/>
  <c r="I89" i="104"/>
  <c r="I83" i="104"/>
  <c r="I51" i="104"/>
  <c r="I18" i="104"/>
  <c r="I38" i="104"/>
  <c r="I40" i="104"/>
  <c r="I41" i="104"/>
  <c r="I116" i="104"/>
  <c r="I36" i="104"/>
  <c r="I20" i="104"/>
  <c r="I45" i="104"/>
  <c r="I30" i="104"/>
  <c r="I71" i="104"/>
  <c r="I99" i="104"/>
  <c r="I46" i="104"/>
  <c r="I75" i="104"/>
  <c r="I113" i="104"/>
  <c r="I60" i="104"/>
  <c r="I78" i="104"/>
  <c r="I17" i="104"/>
  <c r="I94" i="104"/>
  <c r="K70" i="106"/>
  <c r="K84" i="106" s="1"/>
  <c r="O12" i="106"/>
  <c r="N19" i="106"/>
  <c r="M21" i="106"/>
  <c r="M23" i="106"/>
  <c r="L25" i="106"/>
  <c r="H36" i="12"/>
  <c r="K103" i="106" l="1"/>
  <c r="K92" i="106"/>
  <c r="K102" i="106"/>
  <c r="K91" i="106"/>
  <c r="L70" i="106"/>
  <c r="L84" i="106" s="1"/>
  <c r="M25" i="106"/>
  <c r="N21" i="106"/>
  <c r="N23" i="106"/>
  <c r="P12" i="106"/>
  <c r="O19" i="106"/>
  <c r="H38" i="12"/>
  <c r="T2" i="100"/>
  <c r="L92" i="106" l="1"/>
  <c r="L103" i="106"/>
  <c r="L102" i="106"/>
  <c r="L91" i="106"/>
  <c r="M70" i="106"/>
  <c r="M84" i="106" s="1"/>
  <c r="P19" i="106"/>
  <c r="Q12" i="106"/>
  <c r="N25" i="106"/>
  <c r="O23" i="106"/>
  <c r="O21" i="106"/>
  <c r="H41" i="12"/>
  <c r="U2" i="100"/>
  <c r="M92" i="106" l="1"/>
  <c r="M103" i="106"/>
  <c r="M102" i="106"/>
  <c r="M91" i="106"/>
  <c r="N70" i="106"/>
  <c r="N84" i="106" s="1"/>
  <c r="O25" i="106"/>
  <c r="Q19" i="106"/>
  <c r="R12" i="106"/>
  <c r="P21" i="106"/>
  <c r="P23" i="106"/>
  <c r="N92" i="106" l="1"/>
  <c r="N103" i="106"/>
  <c r="N102" i="106"/>
  <c r="N91" i="106"/>
  <c r="O70" i="106"/>
  <c r="O84" i="106" s="1"/>
  <c r="S12" i="106"/>
  <c r="R19" i="106"/>
  <c r="Q21" i="106"/>
  <c r="Q23" i="106"/>
  <c r="P25" i="106"/>
  <c r="O92" i="106" l="1"/>
  <c r="O103" i="106"/>
  <c r="O102" i="106"/>
  <c r="O91" i="106"/>
  <c r="P70" i="106"/>
  <c r="P84" i="106" s="1"/>
  <c r="Q25" i="106"/>
  <c r="R23" i="106"/>
  <c r="R21" i="106"/>
  <c r="S19" i="106"/>
  <c r="T12" i="106"/>
  <c r="P92" i="106" l="1"/>
  <c r="P103" i="106"/>
  <c r="P102" i="106"/>
  <c r="P91" i="106"/>
  <c r="Q70" i="106"/>
  <c r="Q84" i="106" s="1"/>
  <c r="R25" i="106"/>
  <c r="U12" i="106"/>
  <c r="T19" i="106"/>
  <c r="S21" i="106"/>
  <c r="S23" i="106"/>
  <c r="Q103" i="106" l="1"/>
  <c r="Q92" i="106"/>
  <c r="Q102" i="106"/>
  <c r="Q91" i="106"/>
  <c r="R70" i="106"/>
  <c r="R84" i="106" s="1"/>
  <c r="S25" i="106"/>
  <c r="T23" i="106"/>
  <c r="T21" i="106"/>
  <c r="U19" i="106"/>
  <c r="V12" i="106"/>
  <c r="R92" i="106" l="1"/>
  <c r="R103" i="106"/>
  <c r="R91" i="106"/>
  <c r="R102" i="106"/>
  <c r="T25" i="106"/>
  <c r="T70" i="106" s="1"/>
  <c r="T84" i="106" s="1"/>
  <c r="S70" i="106"/>
  <c r="S84" i="106" s="1"/>
  <c r="U23" i="106"/>
  <c r="U21" i="106"/>
  <c r="W12" i="106"/>
  <c r="W19" i="106" s="1"/>
  <c r="V19" i="106"/>
  <c r="S92" i="106" l="1"/>
  <c r="S103" i="106"/>
  <c r="T103" i="106"/>
  <c r="T92" i="106"/>
  <c r="S102" i="106"/>
  <c r="S91" i="106"/>
  <c r="T102" i="106"/>
  <c r="T91" i="106"/>
  <c r="U25" i="106"/>
  <c r="V23" i="106"/>
  <c r="V21" i="106"/>
  <c r="W23" i="106"/>
  <c r="W21" i="106"/>
  <c r="G60" i="16"/>
  <c r="L51" i="16"/>
  <c r="L57" i="16"/>
  <c r="U70" i="106" l="1"/>
  <c r="U84" i="106" s="1"/>
  <c r="W25" i="106"/>
  <c r="V25" i="106"/>
  <c r="G63" i="16"/>
  <c r="G43" i="3" s="1"/>
  <c r="L62" i="16"/>
  <c r="S39" i="16" s="1"/>
  <c r="L58" i="16"/>
  <c r="L55" i="16"/>
  <c r="J60" i="16"/>
  <c r="D60" i="16"/>
  <c r="L52" i="16"/>
  <c r="L54" i="16"/>
  <c r="L61" i="16"/>
  <c r="S51" i="16" s="1"/>
  <c r="L59" i="16"/>
  <c r="L56" i="16"/>
  <c r="L53" i="16"/>
  <c r="F60" i="16"/>
  <c r="I60" i="16"/>
  <c r="H60" i="16"/>
  <c r="K60" i="16"/>
  <c r="U92" i="106" l="1"/>
  <c r="U103" i="106"/>
  <c r="U102" i="106"/>
  <c r="U91" i="106"/>
  <c r="V70" i="106"/>
  <c r="V84" i="106" s="1"/>
  <c r="W70" i="106"/>
  <c r="K63" i="16"/>
  <c r="K43" i="3" s="1"/>
  <c r="I63" i="16"/>
  <c r="I43" i="3" s="1"/>
  <c r="F63" i="16"/>
  <c r="F43" i="3" s="1"/>
  <c r="J63" i="16"/>
  <c r="J43" i="3" s="1"/>
  <c r="D63" i="16"/>
  <c r="D43" i="3" s="1"/>
  <c r="L60" i="16"/>
  <c r="S10" i="16" s="1"/>
  <c r="H50" i="12"/>
  <c r="H52" i="12" s="1"/>
  <c r="F52" i="12" s="1"/>
  <c r="H63" i="16"/>
  <c r="H43" i="3" s="1"/>
  <c r="V103" i="106" l="1"/>
  <c r="V92" i="106"/>
  <c r="W84" i="106"/>
  <c r="V91" i="106"/>
  <c r="V102" i="106"/>
  <c r="L43" i="3"/>
  <c r="E30" i="49"/>
  <c r="F32" i="49" s="1"/>
  <c r="F48" i="49" s="1"/>
  <c r="L63" i="16"/>
  <c r="D40" i="3" l="1"/>
  <c r="W103" i="106"/>
  <c r="W92" i="106"/>
  <c r="N63" i="16"/>
  <c r="W102" i="106"/>
  <c r="W91" i="106"/>
  <c r="L124" i="104"/>
  <c r="G32" i="49"/>
  <c r="AK30" i="108" l="1"/>
  <c r="G48"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B20" authorId="0" shapeId="0" xr:uid="{00000000-0006-0000-0600-00000100000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O24" authorId="0" shapeId="0" xr:uid="{00000000-0006-0000-0A00-000001000000}">
      <text>
        <r>
          <rPr>
            <b/>
            <sz val="9"/>
            <color indexed="81"/>
            <rFont val="Tahoma"/>
            <family val="2"/>
          </rPr>
          <t>Harrington, Sean (COM):</t>
        </r>
        <r>
          <rPr>
            <sz val="9"/>
            <color indexed="81"/>
            <rFont val="Tahoma"/>
            <family val="2"/>
          </rPr>
          <t xml:space="preserve">
possible clarification:
CAUs only LI units or Market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P19" authorId="0" shapeId="0" xr:uid="{00000000-0006-0000-1800-000001000000}">
      <text>
        <r>
          <rPr>
            <b/>
            <sz val="9"/>
            <color indexed="81"/>
            <rFont val="Tahoma"/>
            <family val="2"/>
          </rPr>
          <t>Commerce</t>
        </r>
        <r>
          <rPr>
            <sz val="9"/>
            <color indexed="81"/>
            <rFont val="Tahoma"/>
            <family val="2"/>
          </rPr>
          <t xml:space="preserve">
(e.g. deferred, cash flow only)</t>
        </r>
      </text>
    </comment>
    <comment ref="P40" authorId="0" shapeId="0" xr:uid="{00000000-0006-0000-1800-000002000000}">
      <text>
        <r>
          <rPr>
            <b/>
            <sz val="9"/>
            <color indexed="81"/>
            <rFont val="Tahoma"/>
            <family val="2"/>
          </rPr>
          <t xml:space="preserve">Commerce
</t>
        </r>
        <r>
          <rPr>
            <sz val="9"/>
            <color indexed="81"/>
            <rFont val="Tahoma"/>
            <family val="2"/>
          </rPr>
          <t>(e.g. deferred, cash flow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7" authorId="0" shapeId="0" xr:uid="{00000000-0006-0000-1B00-00000100000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7" authorId="0" shapeId="0" xr:uid="{00000000-0006-0000-1B00-00000200000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7" authorId="0" shapeId="0" xr:uid="{00000000-0006-0000-1B00-00000300000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7" authorId="0" shapeId="0" xr:uid="{00000000-0006-0000-1B00-00000400000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39" authorId="0" shapeId="0" xr:uid="{00000000-0006-0000-1D00-00000100000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1" authorId="0" shapeId="0" xr:uid="{00000000-0006-0000-1D00-00000200000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48" authorId="0" shapeId="0" xr:uid="{00000000-0006-0000-1D00-00000300000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E8" authorId="0" shapeId="0" xr:uid="{00000000-0006-0000-2300-000001000000}">
      <text>
        <r>
          <rPr>
            <b/>
            <sz val="9"/>
            <color indexed="81"/>
            <rFont val="Tahoma"/>
            <family val="2"/>
          </rPr>
          <t>Activity Type Abbreviations:</t>
        </r>
        <r>
          <rPr>
            <sz val="9"/>
            <color indexed="81"/>
            <rFont val="Tahoma"/>
            <family val="2"/>
          </rPr>
          <t xml:space="preserve">
NC = New Construction
R = Rehab
A = Acquisition</t>
        </r>
      </text>
    </comment>
    <comment ref="D20" authorId="0" shapeId="0" xr:uid="{00000000-0006-0000-2300-000002000000}">
      <text>
        <r>
          <rPr>
            <b/>
            <sz val="9"/>
            <color indexed="81"/>
            <rFont val="Tahoma"/>
            <family val="2"/>
          </rPr>
          <t>Project Type Abbreviations:</t>
        </r>
        <r>
          <rPr>
            <sz val="9"/>
            <color indexed="81"/>
            <rFont val="Tahoma"/>
            <family val="2"/>
          </rPr>
          <t xml:space="preserve">
MF = Multifamily (Rental)
SF = Single Family (Homeownership)</t>
        </r>
      </text>
    </comment>
    <comment ref="E20" authorId="0" shapeId="0" xr:uid="{00000000-0006-0000-2300-000003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D10" authorId="0" shapeId="0" xr:uid="{00000000-0006-0000-2400-000001000000}">
      <text>
        <r>
          <rPr>
            <b/>
            <sz val="9"/>
            <color indexed="81"/>
            <rFont val="Tahoma"/>
            <family val="2"/>
          </rPr>
          <t>Project Type Abbreviations:</t>
        </r>
        <r>
          <rPr>
            <sz val="9"/>
            <color indexed="81"/>
            <rFont val="Tahoma"/>
            <family val="2"/>
          </rPr>
          <t xml:space="preserve">
MF = Multifamily (Rental)
SF = Single Family (Homeownership)</t>
        </r>
      </text>
    </comment>
    <comment ref="E10" authorId="0" shapeId="0" xr:uid="{00000000-0006-0000-2400-000002000000}">
      <text>
        <r>
          <rPr>
            <b/>
            <sz val="9"/>
            <color indexed="81"/>
            <rFont val="Tahoma"/>
            <family val="2"/>
          </rPr>
          <t>Activity Type Abbreviations:</t>
        </r>
        <r>
          <rPr>
            <sz val="9"/>
            <color indexed="81"/>
            <rFont val="Tahoma"/>
            <family val="2"/>
          </rPr>
          <t xml:space="preserve">
NC = New Construction
R = Rehab
A = Acquisition Only</t>
        </r>
      </text>
    </comment>
    <comment ref="D22" authorId="0" shapeId="0" xr:uid="{00000000-0006-0000-2400-00000300000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xr:uid="{00000000-0006-0000-2400-000004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2500-00000100000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xr:uid="{00000000-0006-0000-2500-00000200000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<sst xmlns="http://schemas.openxmlformats.org/spreadsheetml/2006/main" count="2352" uniqueCount="1368">
  <si>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</si>
  <si>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</si>
  <si>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</si>
  <si>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</si>
  <si>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</si>
  <si>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</si>
  <si>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</si>
  <si>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</si>
  <si>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</si>
  <si>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</si>
  <si>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</si>
  <si>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</si>
  <si>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</si>
  <si>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</si>
  <si>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</si>
  <si>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</si>
  <si>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</si>
  <si>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</si>
  <si>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</si>
  <si>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</si>
  <si>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</si>
  <si>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</si>
  <si>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Acquisition</t>
  </si>
  <si>
    <t>Rehab</t>
  </si>
  <si>
    <t>New Construction</t>
  </si>
  <si>
    <t>Demolition/Redevelopment</t>
  </si>
  <si>
    <t>Adaptive Reuse</t>
  </si>
  <si>
    <t>Total Sites in project</t>
  </si>
  <si>
    <t/>
  </si>
  <si>
    <t>Total Units in Project</t>
  </si>
  <si>
    <t>AMI 
Targets</t>
  </si>
  <si>
    <t>Beds</t>
  </si>
  <si>
    <t>SRO</t>
  </si>
  <si>
    <t>Studio</t>
  </si>
  <si>
    <t>Total Units</t>
  </si>
  <si>
    <t>Total Low-Income Units</t>
  </si>
  <si>
    <t>TOTAL UNITS</t>
  </si>
  <si>
    <t>Form 2A: Building Information</t>
  </si>
  <si>
    <t>Building Type</t>
  </si>
  <si>
    <t>Building Activity</t>
  </si>
  <si>
    <t>Year building received original Certificate of Occupancy</t>
  </si>
  <si>
    <t>Low-Income Units</t>
  </si>
  <si>
    <t>Market Rate Units</t>
  </si>
  <si>
    <t>Common Area Units</t>
  </si>
  <si>
    <t>Form 2B: Square Footage Details</t>
  </si>
  <si>
    <t>RESIDENTIAL</t>
  </si>
  <si>
    <t>NON-RESIDENTIAL</t>
  </si>
  <si>
    <t>TOTAL</t>
  </si>
  <si>
    <t># of Floors</t>
  </si>
  <si>
    <t># of floors</t>
  </si>
  <si>
    <t>Gross Square Footage</t>
  </si>
  <si>
    <t>Total Gross Square Footage</t>
  </si>
  <si>
    <t xml:space="preserve">Building # </t>
  </si>
  <si>
    <t xml:space="preserve"> Low-Income Units</t>
  </si>
  <si>
    <t>Common Area/ Manager Units</t>
  </si>
  <si>
    <t>Common Area for Residential Services</t>
  </si>
  <si>
    <t>Other Common Area</t>
  </si>
  <si>
    <t>Structured Residential Parking</t>
  </si>
  <si>
    <t>Total Residential Gross Square Footage</t>
  </si>
  <si>
    <t>Total:</t>
  </si>
  <si>
    <t>Form 3: Populations to be Served</t>
  </si>
  <si>
    <t>Population Type</t>
  </si>
  <si>
    <t>Homeless at Entry?</t>
  </si>
  <si>
    <t>Residency Type</t>
  </si>
  <si>
    <t>Unit 
or Bed</t>
  </si>
  <si>
    <t>Population Type Notes</t>
  </si>
  <si>
    <t>Form 4: Relocation Budget</t>
  </si>
  <si>
    <t>Activities</t>
  </si>
  <si>
    <t>Cost per Household/Business</t>
  </si>
  <si>
    <t>Number to be Assisted</t>
  </si>
  <si>
    <t>Budget</t>
  </si>
  <si>
    <t>Relocation rental/purchase assistance by size of unit to be replaced</t>
  </si>
  <si>
    <t>Temporary Moving Expenses</t>
  </si>
  <si>
    <t>Permanent Moving Expenses</t>
  </si>
  <si>
    <t>Replacement cost for business</t>
  </si>
  <si>
    <t>Advisory services</t>
  </si>
  <si>
    <t>Other Activities</t>
  </si>
  <si>
    <t>Total</t>
  </si>
  <si>
    <t>Form 5: Project Schedule</t>
  </si>
  <si>
    <t>Category</t>
  </si>
  <si>
    <t>Tasks</t>
  </si>
  <si>
    <t xml:space="preserve">Site Control </t>
  </si>
  <si>
    <t>Purchase and Sale Agreement / Option</t>
  </si>
  <si>
    <t>Site Control</t>
  </si>
  <si>
    <t>Maximum Extensions</t>
  </si>
  <si>
    <t>Closing</t>
  </si>
  <si>
    <r>
      <t>Feasibility/Due Diligence</t>
    </r>
    <r>
      <rPr>
        <i/>
        <sz val="10"/>
        <rFont val="Arial"/>
        <family val="2"/>
      </rPr>
      <t xml:space="preserve"> </t>
    </r>
  </si>
  <si>
    <t>Site survey</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</si>
  <si>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</si>
  <si>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</si>
  <si>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</si>
  <si>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</si>
  <si>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</si>
  <si>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</si>
  <si>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</si>
  <si>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</si>
  <si>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</si>
  <si>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</si>
  <si>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</si>
  <si>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</si>
  <si>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</si>
  <si>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</si>
  <si>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</si>
  <si>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</si>
  <si>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</si>
  <si>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</si>
  <si>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</si>
  <si>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</si>
  <si>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</si>
  <si>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</si>
  <si>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</si>
  <si>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Construction cost estimate</t>
  </si>
  <si>
    <t>Lender selection</t>
  </si>
  <si>
    <t>Award date for funding source (specify):</t>
  </si>
  <si>
    <t>Capital Finance Closing</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</si>
  <si>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</si>
  <si>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</si>
  <si>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</si>
  <si>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</si>
  <si>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</si>
  <si>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</si>
  <si>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</si>
  <si>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</si>
  <si>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 xml:space="preserve">Construction </t>
  </si>
  <si>
    <t>Selection of general contractor</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</si>
  <si>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</si>
  <si>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</si>
  <si>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</si>
  <si>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</si>
  <si>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</si>
  <si>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</si>
  <si>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</si>
  <si>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</si>
  <si>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</si>
  <si>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Form 6A: Development Budgets</t>
  </si>
  <si>
    <t>Date of Budget</t>
  </si>
  <si>
    <t>% Total Project Cost</t>
  </si>
  <si>
    <t>Total Project Cost</t>
  </si>
  <si>
    <t>R  E  S  I  D  E  N  T  I  A  L</t>
  </si>
  <si>
    <t>Residential total</t>
  </si>
  <si>
    <t>Acquisition Costs:</t>
  </si>
  <si>
    <t>Land</t>
  </si>
  <si>
    <t>Existing Structures</t>
  </si>
  <si>
    <t>Liens</t>
  </si>
  <si>
    <t>Closing, Title &amp; Recording Costs</t>
  </si>
  <si>
    <t>Extension payment</t>
  </si>
  <si>
    <t>SUBTOTAL</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</si>
  <si>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</si>
  <si>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</si>
  <si>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</si>
  <si>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</si>
  <si>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</si>
  <si>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</si>
  <si>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</si>
  <si>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</si>
  <si>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</si>
  <si>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</si>
  <si>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</si>
  <si>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</si>
  <si>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</si>
  <si>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</si>
  <si>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</si>
  <si>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</si>
  <si>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</si>
  <si>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</si>
  <si>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</si>
  <si>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</si>
  <si>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</si>
  <si>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</si>
  <si>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</si>
  <si>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</si>
  <si>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</si>
  <si>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</si>
  <si>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</si>
  <si>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</si>
  <si>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</si>
  <si>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</si>
  <si>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</si>
  <si>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</si>
  <si>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</si>
  <si>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</si>
  <si>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</si>
  <si>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</si>
  <si>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</si>
  <si>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</si>
  <si>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</si>
  <si>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</si>
  <si>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</si>
  <si>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</si>
  <si>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</si>
  <si>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</si>
  <si>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</si>
  <si>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</si>
  <si>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</si>
  <si>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</si>
  <si>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</si>
  <si>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</si>
  <si>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</si>
  <si>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</si>
  <si>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</si>
  <si>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</si>
  <si>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</si>
  <si>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</si>
  <si>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</si>
  <si>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</si>
  <si>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</si>
  <si>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</si>
  <si>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</si>
  <si>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</si>
  <si>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</si>
  <si>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</si>
  <si>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</si>
  <si>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</si>
  <si>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</si>
  <si>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</si>
  <si>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</si>
  <si>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Residential Total</t>
  </si>
  <si>
    <t>Explanation 
(Be as specific as possible and include 
any deviations from the cost estimate)</t>
  </si>
  <si>
    <t>Other</t>
  </si>
  <si>
    <t>Other Construction Costs</t>
  </si>
  <si>
    <t>Other Reserves</t>
  </si>
  <si>
    <t>Form 6C: LIHTC Budget (Basis Calculation)</t>
  </si>
  <si>
    <t>Total Residential Project Cost</t>
  </si>
  <si>
    <t>Eligible Basis</t>
  </si>
  <si>
    <t>New Construction/ Rehab</t>
  </si>
  <si>
    <t>Environmental Abatement (Building)</t>
  </si>
  <si>
    <t>Environmental Abatement (Land)</t>
  </si>
  <si>
    <t>Project Management / Dev Consultant Fees</t>
  </si>
  <si>
    <t>TOTALS:</t>
  </si>
  <si>
    <t>130% Eligible Basis "Boost"</t>
  </si>
  <si>
    <t>Is project located in a DDA, QCT, an eligible Rural Area as defined in LIHTC Policies or has it been approved for the 130% basis boost by the Commission?</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</si>
  <si>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</si>
  <si>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</si>
  <si>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</si>
  <si>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</si>
  <si>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</si>
  <si>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</si>
  <si>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</si>
  <si>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</si>
  <si>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</si>
  <si>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</si>
  <si>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</si>
  <si>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</si>
  <si>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t>Equity Gap Calculation</t>
  </si>
  <si>
    <t>Equity Gap</t>
  </si>
  <si>
    <t>Divided by 10 Years</t>
  </si>
  <si>
    <t>Maximum Annual Credit Amount based on Equity Gap</t>
  </si>
  <si>
    <t>Is Project located in King County or approved for a Basis Boost?</t>
  </si>
  <si>
    <t>Maximum Annual Credit Per Low-Income Housing Unit</t>
  </si>
  <si>
    <t>Maximum Annual Credit Requested</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</si>
  <si>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</si>
  <si>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</si>
  <si>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</si>
  <si>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</si>
  <si>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</si>
  <si>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</si>
  <si>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</si>
  <si>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</si>
  <si>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</si>
  <si>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</si>
  <si>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</si>
  <si>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</si>
  <si>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</si>
  <si>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</si>
  <si>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</si>
  <si>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</si>
  <si>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</si>
  <si>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</si>
  <si>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</si>
  <si>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</si>
  <si>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</si>
  <si>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</si>
  <si>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</si>
  <si>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</si>
  <si>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</si>
  <si>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</si>
  <si>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Impact Fees</t>
  </si>
  <si>
    <t>Fire</t>
  </si>
  <si>
    <t>Parks</t>
  </si>
  <si>
    <t>Schools</t>
  </si>
  <si>
    <t>Bridge Financing</t>
  </si>
  <si>
    <t>Source</t>
  </si>
  <si>
    <t>Proposed Amount</t>
  </si>
  <si>
    <t>Committed Amount</t>
  </si>
  <si>
    <t>Interest Rate</t>
  </si>
  <si>
    <t>Amortization Period</t>
  </si>
  <si>
    <t>Source of Repayment</t>
  </si>
  <si>
    <t xml:space="preserve">Subtotals </t>
  </si>
  <si>
    <t>Total Bridge Financing</t>
  </si>
  <si>
    <t>Permanent Financing - Residential</t>
  </si>
  <si>
    <t>Public / Private</t>
  </si>
  <si>
    <t>Application Date</t>
  </si>
  <si>
    <t>(Projected) Award Date</t>
  </si>
  <si>
    <t xml:space="preserve"> Loan Term</t>
  </si>
  <si>
    <t>Subtotal</t>
  </si>
  <si>
    <t>Total Residential Sources</t>
  </si>
  <si>
    <t>Permanent Financing - Non-Residential</t>
  </si>
  <si>
    <t>Total Non Residential Sources</t>
  </si>
  <si>
    <t>% of Median 
Income Served</t>
  </si>
  <si>
    <t>Tenant - Paid Monthly Rent</t>
  </si>
  <si>
    <t>Sum of Tenant - Paid Rent and Utilities</t>
  </si>
  <si>
    <t>PHA / HUD / USDA Subsidy Payment</t>
  </si>
  <si>
    <t>Gross Monthly Rent</t>
  </si>
  <si>
    <t>Annual Gross Tenant Paid Rental 
Income</t>
  </si>
  <si>
    <t>Annual Gross Rental Subsidy Income</t>
  </si>
  <si>
    <t xml:space="preserve">Annual Gross Rental Income </t>
  </si>
  <si>
    <t>CAUs / Managers</t>
  </si>
  <si>
    <t>Proposed 
Funding</t>
  </si>
  <si>
    <t>Committed/ 
Conditional Funding</t>
  </si>
  <si>
    <t>Total 
Funding</t>
  </si>
  <si>
    <t>Length of Commitment</t>
  </si>
  <si>
    <t>ANNUAL OPERATING SUBSIDY SOURCES (Do Not Include Service or Rent Subsidy Dollars Here)</t>
  </si>
  <si>
    <t>Name of agency that employs this person</t>
  </si>
  <si>
    <t>% of time this person will work on this project</t>
  </si>
  <si>
    <t>Total cost for this person on this project</t>
  </si>
  <si>
    <t>Benefit Amount</t>
  </si>
  <si>
    <t>Total Operating Personnel Expenses</t>
  </si>
  <si>
    <t>Service Personnel Expenses for First Year of Project</t>
  </si>
  <si>
    <t>Total Project Cost for this  person</t>
  </si>
  <si>
    <t>Service Sources</t>
  </si>
  <si>
    <t>Project Cash Flow</t>
  </si>
  <si>
    <t>Total Service Personnel Expenses</t>
  </si>
  <si>
    <t>Local Travel/Mileage</t>
  </si>
  <si>
    <t>Supplies</t>
  </si>
  <si>
    <t>Telecommunications/Computers</t>
  </si>
  <si>
    <t>Printing/Duplication</t>
  </si>
  <si>
    <t>Pro Forma Date</t>
  </si>
  <si>
    <t>REVENUES</t>
  </si>
  <si>
    <t>Year 1</t>
  </si>
  <si>
    <t>Year 2</t>
  </si>
  <si>
    <t>Year 3</t>
  </si>
  <si>
    <t>Year 4</t>
  </si>
  <si>
    <t>Year 5</t>
  </si>
  <si>
    <t>Year 6</t>
  </si>
  <si>
    <t>Year 7</t>
  </si>
  <si>
    <t xml:space="preserve">Residential Income </t>
  </si>
  <si>
    <t>Escalator</t>
  </si>
  <si>
    <t>Total Residential Income</t>
  </si>
  <si>
    <t>=</t>
  </si>
  <si>
    <t>Total Non-Residential Income</t>
  </si>
  <si>
    <t>TOTAL PROJECT INCOME</t>
  </si>
  <si>
    <t>Annual %</t>
  </si>
  <si>
    <t>Less Annual Residential Vacancy</t>
  </si>
  <si>
    <t xml:space="preserve">Less Annual Non-Residential Vacancy </t>
  </si>
  <si>
    <t>EFFECTIVE GROSS INCOME (EGI)</t>
  </si>
  <si>
    <t xml:space="preserve">Operating Expenses- </t>
  </si>
  <si>
    <t>Expenses Per Unit (Y1)</t>
  </si>
  <si>
    <t>Management - On-site</t>
  </si>
  <si>
    <t>Management - Off-site</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</si>
  <si>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</si>
  <si>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</si>
  <si>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</si>
  <si>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</si>
  <si>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</si>
  <si>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</si>
  <si>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</si>
  <si>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</si>
  <si>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</si>
  <si>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</si>
  <si>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</si>
  <si>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</si>
  <si>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</si>
  <si>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</si>
  <si>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</si>
  <si>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</si>
  <si>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</si>
  <si>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</si>
  <si>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</si>
  <si>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Replacement Reserve</t>
  </si>
  <si>
    <t>Operating Reserve</t>
  </si>
  <si>
    <t>Total Reserves</t>
  </si>
  <si>
    <t>Non-Residential Expenses</t>
  </si>
  <si>
    <t>TOTAL PROJECT EXPENSES</t>
  </si>
  <si>
    <t>DEBT SERVICE</t>
  </si>
  <si>
    <t>Hard Debt</t>
  </si>
  <si>
    <t>Loan Amount</t>
  </si>
  <si>
    <t>Lender 1</t>
  </si>
  <si>
    <t>Lender 2</t>
  </si>
  <si>
    <t>Total Hard Debt Service</t>
  </si>
  <si>
    <t>Soft Debt</t>
  </si>
  <si>
    <t>Lender 4</t>
  </si>
  <si>
    <t>Lender 5</t>
  </si>
  <si>
    <t>Lender 6</t>
  </si>
  <si>
    <t>Year 8</t>
  </si>
  <si>
    <t>Year 9</t>
  </si>
  <si>
    <t>Year 10</t>
  </si>
  <si>
    <t>Year 11</t>
  </si>
  <si>
    <t>Year 12</t>
  </si>
  <si>
    <t>Year 13</t>
  </si>
  <si>
    <t>Year 14</t>
  </si>
  <si>
    <t>Year 15</t>
  </si>
  <si>
    <t>Other:</t>
  </si>
  <si>
    <t>Vacancy Rates and Inflation Factors</t>
  </si>
  <si>
    <t xml:space="preserve">Operating Expense Estimates </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</si>
  <si>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</si>
  <si>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</si>
  <si>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</si>
  <si>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</si>
  <si>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</si>
  <si>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</si>
  <si>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</si>
  <si>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</si>
  <si>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</si>
  <si>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</si>
  <si>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</si>
  <si>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 and Title:</t>
  </si>
  <si>
    <t>Development Consultant</t>
  </si>
  <si>
    <t>Project Attorney</t>
  </si>
  <si>
    <t>Market Study Firm</t>
  </si>
  <si>
    <t>Property Management Firm</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</si>
  <si>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</si>
  <si>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</si>
  <si>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</si>
  <si>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</si>
  <si>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</si>
  <si>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</si>
  <si>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</si>
  <si>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</si>
  <si>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</si>
  <si>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</si>
  <si>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</si>
  <si>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</si>
  <si>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</si>
  <si>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</si>
  <si>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</si>
  <si>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</si>
  <si>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</si>
  <si>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</si>
  <si>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</si>
  <si>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</si>
  <si>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</si>
  <si>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</si>
  <si>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</si>
  <si>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</si>
  <si>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</si>
  <si>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</si>
  <si>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</si>
  <si>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</si>
  <si>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</si>
  <si>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</si>
  <si>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</si>
  <si>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</si>
  <si>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</si>
  <si>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</si>
  <si>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Type</t>
  </si>
  <si>
    <t>Activity Type</t>
  </si>
  <si>
    <t>Role (owner, developer, etc.)</t>
  </si>
  <si>
    <t>City and State</t>
  </si>
  <si>
    <t>Date Development Activities Began</t>
  </si>
  <si>
    <t>Placed in Service Date</t>
  </si>
  <si>
    <t>Type of Financing (HTF, HUD, etc.)</t>
  </si>
  <si>
    <t xml:space="preserve">Sponsor Pipeline </t>
  </si>
  <si>
    <t>Development Consultant History</t>
  </si>
  <si>
    <t>Developer Consultant Name:</t>
  </si>
  <si>
    <t xml:space="preserve">Development Consultant Pipeline </t>
  </si>
  <si>
    <t>Management Company:</t>
  </si>
  <si>
    <t>Population Served</t>
  </si>
  <si>
    <t>Effective Date of Mangement Contract</t>
  </si>
  <si>
    <t>Project Activity (check all that apply)</t>
  </si>
  <si>
    <t>Avg Sq Ft</t>
  </si>
  <si>
    <t>Building ID#/Name</t>
  </si>
  <si>
    <t>Seasonal/Migrant Farmworkers</t>
  </si>
  <si>
    <t>Date Completed or Expected Complete</t>
  </si>
  <si>
    <t>Carrying Costs at Rent up/Lease Up Reserve</t>
  </si>
  <si>
    <t>New Construction Contingency</t>
  </si>
  <si>
    <t>non-residential total</t>
  </si>
  <si>
    <t>New Construction / Rehab</t>
  </si>
  <si>
    <r>
      <t xml:space="preserve">Total Maximum Annual Credit Amount based on Qualified Basis </t>
    </r>
    <r>
      <rPr>
        <b/>
        <sz val="8"/>
        <color indexed="8"/>
        <rFont val="Calibri"/>
        <family val="2"/>
        <scheme val="minor"/>
      </rPr>
      <t>(Acquisition and Rehab/NC Credit)</t>
    </r>
  </si>
  <si>
    <t>Repayment Structure</t>
  </si>
  <si>
    <t>Loan 
Term</t>
  </si>
  <si>
    <t>Notes</t>
  </si>
  <si>
    <t>Other (identify and include cost estimate for each)</t>
  </si>
  <si>
    <t># Units</t>
  </si>
  <si>
    <t>End Date</t>
  </si>
  <si>
    <t>Type of Financing</t>
  </si>
  <si>
    <t>Projected PIS Date</t>
  </si>
  <si>
    <t>General</t>
  </si>
  <si>
    <t>Individuals</t>
  </si>
  <si>
    <t>Chronic Mental Illness</t>
  </si>
  <si>
    <t>HIV/AIDS</t>
  </si>
  <si>
    <t>Domestic Violence</t>
  </si>
  <si>
    <t>Youth Under 18</t>
  </si>
  <si>
    <t>Young Adults 18-24</t>
  </si>
  <si>
    <t>Veteran</t>
  </si>
  <si>
    <t>Senior</t>
  </si>
  <si>
    <t>Frail Elderly</t>
  </si>
  <si>
    <t>Farmworkers</t>
  </si>
  <si>
    <r>
      <t xml:space="preserve">Total Residential Project Costs </t>
    </r>
    <r>
      <rPr>
        <i/>
        <sz val="8"/>
        <color indexed="8"/>
        <rFont val="Calibri"/>
        <family val="2"/>
        <scheme val="minor"/>
      </rPr>
      <t>(from Form 6A)</t>
    </r>
  </si>
  <si>
    <t>Grant</t>
  </si>
  <si>
    <t>Avg Unit Square Footage</t>
  </si>
  <si>
    <t>Form 9A: Project Team (Page 2)</t>
  </si>
  <si>
    <t>Wastewater</t>
  </si>
  <si>
    <t>Water District</t>
  </si>
  <si>
    <t>Select…</t>
  </si>
  <si>
    <t>Form 6B: Development Budget Details</t>
  </si>
  <si>
    <t>Form 8B: Operating, Service and Rent Subsidy Sources</t>
  </si>
  <si>
    <t>Form 9D: Project Development Consultant Experience</t>
  </si>
  <si>
    <t>Form 9E: Project Property Management Firm Experience</t>
  </si>
  <si>
    <t>Multiple Special Needs (describe below)</t>
  </si>
  <si>
    <t>Form 8A: Proposed Rents and AMIs Served</t>
  </si>
  <si>
    <t>n/a</t>
  </si>
  <si>
    <t>Additional Comments:</t>
  </si>
  <si>
    <t>Loan</t>
  </si>
  <si>
    <t>Grant/
 Loan</t>
  </si>
  <si>
    <t>Select...</t>
  </si>
  <si>
    <t>Select..</t>
  </si>
  <si>
    <t>Households/Families with Children</t>
  </si>
  <si>
    <t>Other Low Income (describe below)</t>
  </si>
  <si>
    <t>Other Special Needs (describe below)</t>
  </si>
  <si>
    <t>Yes_or_No</t>
  </si>
  <si>
    <t>Yes</t>
  </si>
  <si>
    <t>No</t>
  </si>
  <si>
    <t>Res_Type</t>
  </si>
  <si>
    <t>Shelter</t>
  </si>
  <si>
    <t>Transitional</t>
  </si>
  <si>
    <t>Permanent Supportive</t>
  </si>
  <si>
    <t>Units_or_Beds</t>
  </si>
  <si>
    <t>Units</t>
  </si>
  <si>
    <t>Grant_or_Loan</t>
  </si>
  <si>
    <t>Public_or_Private</t>
  </si>
  <si>
    <t>Public</t>
  </si>
  <si>
    <t>Private</t>
  </si>
  <si>
    <t>1 BR</t>
  </si>
  <si>
    <t>2 BR</t>
  </si>
  <si>
    <t>3 BR</t>
  </si>
  <si>
    <t>4 BR</t>
  </si>
  <si>
    <t>5+ BR</t>
  </si>
  <si>
    <t>AMIs</t>
  </si>
  <si>
    <t>ResOrNonRes</t>
  </si>
  <si>
    <t>Residential</t>
  </si>
  <si>
    <t>Non-Residential</t>
  </si>
  <si>
    <t>X</t>
  </si>
  <si>
    <t>Enable</t>
  </si>
  <si>
    <t>Shelter/Open-floor</t>
  </si>
  <si>
    <t>Townhouse/Duplex</t>
  </si>
  <si>
    <t>Walk-Up (≤3 Floors no elevator)</t>
  </si>
  <si>
    <t>Low-Rise (2-3 floors w elevator)</t>
  </si>
  <si>
    <t>Mid-Rise (4-6 floors w elevator)</t>
  </si>
  <si>
    <t>High Rise (7+ floors)</t>
  </si>
  <si>
    <t>Mobile Home Pad</t>
  </si>
  <si>
    <t>Single-Family Detached</t>
  </si>
  <si>
    <t>Building_Type</t>
  </si>
  <si>
    <t>Activity_Type</t>
  </si>
  <si>
    <t>Building Address 
(Street)</t>
  </si>
  <si>
    <t>Building Address
(City)</t>
  </si>
  <si>
    <t>Qty.</t>
  </si>
  <si>
    <t>Summary of Units</t>
  </si>
  <si>
    <t>Units_and_Beds</t>
  </si>
  <si>
    <t>Non_LIH_Units</t>
  </si>
  <si>
    <t>Market Rate</t>
  </si>
  <si>
    <t>Total
Units</t>
  </si>
  <si>
    <t>Other Sources:</t>
  </si>
  <si>
    <t>Project_Status</t>
  </si>
  <si>
    <t>Predevelopment</t>
  </si>
  <si>
    <t>Under Construction</t>
  </si>
  <si>
    <t>Stalled</t>
  </si>
  <si>
    <t>Lease Up</t>
  </si>
  <si>
    <t>Project Status</t>
  </si>
  <si>
    <t>On Time,
On Budget?</t>
  </si>
  <si>
    <t>Project_Type</t>
  </si>
  <si>
    <t>Act_Typ</t>
  </si>
  <si>
    <t>NC</t>
  </si>
  <si>
    <t>R</t>
  </si>
  <si>
    <t>A</t>
  </si>
  <si>
    <t>On Time, 
On Budget?</t>
  </si>
  <si>
    <t>Projected Placed in Service Date</t>
  </si>
  <si>
    <t>Yes, No</t>
  </si>
  <si>
    <t>OnTime_OnBudget</t>
  </si>
  <si>
    <t>Yes, Yes</t>
  </si>
  <si>
    <t>No, Yes</t>
  </si>
  <si>
    <t>No, No</t>
  </si>
  <si>
    <t>Federal</t>
  </si>
  <si>
    <t>State</t>
  </si>
  <si>
    <t>City</t>
  </si>
  <si>
    <t>County</t>
  </si>
  <si>
    <t>Sponsor</t>
  </si>
  <si>
    <t>Bank</t>
  </si>
  <si>
    <t>Public Housing Authority</t>
  </si>
  <si>
    <t>Fund_Source</t>
  </si>
  <si>
    <t>Job Title</t>
  </si>
  <si>
    <t>Operating Personnel Expenses for First Year of Project</t>
  </si>
  <si>
    <t>On Site</t>
  </si>
  <si>
    <t>Off Site</t>
  </si>
  <si>
    <t>OnSite_OffSite</t>
  </si>
  <si>
    <t>On Site or
Off Site?</t>
  </si>
  <si>
    <t>Residential Source Name</t>
  </si>
  <si>
    <t>Non Residential Source Name</t>
  </si>
  <si>
    <t>Residential Source Type</t>
  </si>
  <si>
    <t>Bridge Source Name</t>
  </si>
  <si>
    <t>Bridge Source Type</t>
  </si>
  <si>
    <t>Non Residential Source Type</t>
  </si>
  <si>
    <t>Total Capital Sources</t>
  </si>
  <si>
    <t>Developer</t>
  </si>
  <si>
    <t xml:space="preserve">    -----------</t>
  </si>
  <si>
    <t>Notes / Status</t>
  </si>
  <si>
    <t>Total Soft Debt Service</t>
  </si>
  <si>
    <t>Overall Debt Coverage Ratio</t>
  </si>
  <si>
    <t>Overall Cash Flow</t>
  </si>
  <si>
    <t>Cash Flow</t>
  </si>
  <si>
    <t xml:space="preserve">Form </t>
  </si>
  <si>
    <t>Issue</t>
  </si>
  <si>
    <t>6A</t>
  </si>
  <si>
    <t>All Sources must have a Source Type selected</t>
  </si>
  <si>
    <t>All Sources must have an Award Date listed</t>
  </si>
  <si>
    <t>Begin Construction task cannot be deleted</t>
  </si>
  <si>
    <t>Populations to be served must be ID'd</t>
  </si>
  <si>
    <t>Entry Status must be ID'd for all Populations</t>
  </si>
  <si>
    <t>Residency Type must be ID'd for all Populations</t>
  </si>
  <si>
    <t>All Records must be flagged as Unit or Bed</t>
  </si>
  <si>
    <t>A unit count must be provided for all ID'd populations</t>
  </si>
  <si>
    <t>Validations</t>
  </si>
  <si>
    <t>All Sources must be identified as Grant or Loan</t>
  </si>
  <si>
    <t>Service Funding Starts</t>
  </si>
  <si>
    <t>Funding for services awarded</t>
  </si>
  <si>
    <t>Application for Service funding</t>
  </si>
  <si>
    <t>Permanent Financing Conversion</t>
  </si>
  <si>
    <t>Begin Construction</t>
  </si>
  <si>
    <t>OK / Concern</t>
  </si>
  <si>
    <t>Rationale for Concern</t>
  </si>
  <si>
    <t>NonRes_FundSource</t>
  </si>
  <si>
    <t>Unit Type</t>
  </si>
  <si>
    <t>Yes_No_Either</t>
  </si>
  <si>
    <t>Either</t>
  </si>
  <si>
    <t>State - Housing Trust Fund</t>
  </si>
  <si>
    <t>State - other</t>
  </si>
  <si>
    <t>Subtotal: Onsite</t>
  </si>
  <si>
    <t>Subtotal: Off Site</t>
  </si>
  <si>
    <t>Schedule Tasks cannot be deleted</t>
  </si>
  <si>
    <t>Form 5: Project Schedule; DEFAULT CHECK</t>
  </si>
  <si>
    <r>
      <t>Feasibility/Due Diligence</t>
    </r>
    <r>
      <rPr>
        <i/>
        <sz val="10"/>
        <rFont val="Lucida Console"/>
        <family val="3"/>
      </rPr>
      <t xml:space="preserve"> </t>
    </r>
  </si>
  <si>
    <t>Client Assistance Costs</t>
  </si>
  <si>
    <t>Equipment</t>
  </si>
  <si>
    <t>Project Administrative Costs</t>
  </si>
  <si>
    <t>Form 8C: Personnel (Service and Operating) and Non-Personnel Expenses</t>
  </si>
  <si>
    <t>.</t>
  </si>
  <si>
    <t>Partial</t>
  </si>
  <si>
    <t>Yes_No_Partial</t>
  </si>
  <si>
    <t>Form 1: Project Summary</t>
  </si>
  <si>
    <t>G_or_L</t>
  </si>
  <si>
    <t>Non-Recoverable</t>
  </si>
  <si>
    <t>Recoverable</t>
  </si>
  <si>
    <t>Lump-Sum</t>
  </si>
  <si>
    <t>Deferred</t>
  </si>
  <si>
    <t>Forgivable</t>
  </si>
  <si>
    <t>Amortizing</t>
  </si>
  <si>
    <t>Debt Type</t>
  </si>
  <si>
    <t>Funding Type</t>
  </si>
  <si>
    <t>Loan Term</t>
  </si>
  <si>
    <t xml:space="preserve">All Loans must have terms </t>
  </si>
  <si>
    <t>Hard</t>
  </si>
  <si>
    <t>Soft</t>
  </si>
  <si>
    <t>Debt_Type</t>
  </si>
  <si>
    <t>Non-Personnel Service Expenses for First Year of Project</t>
  </si>
  <si>
    <t>Total Service Non-Personnel Expenses</t>
  </si>
  <si>
    <t>Gross Annual Operating Subsidy</t>
  </si>
  <si>
    <t>Gross Annual Services Funding</t>
  </si>
  <si>
    <t>Gross Annual Rent Subsidy</t>
  </si>
  <si>
    <t>Divided by Tax Credit Factor (based on projected market pricing)</t>
  </si>
  <si>
    <t>Form 8D: Operating Pro Forma</t>
  </si>
  <si>
    <t>Form 8E: Operating Pro Forma Details</t>
  </si>
  <si>
    <t>Relo_Units</t>
  </si>
  <si>
    <t>Benefit Percent</t>
  </si>
  <si>
    <t>Benefit Fund Type</t>
  </si>
  <si>
    <t>Actual</t>
  </si>
  <si>
    <t>Actual_or_Percent</t>
  </si>
  <si>
    <t>Percent</t>
  </si>
  <si>
    <t>Tenant - Paid Utilities (Utility Allowance)</t>
  </si>
  <si>
    <t>Expected Placed-In-Service Date (MM/DD/YYYY)</t>
  </si>
  <si>
    <t>NET OPERATING INCOME</t>
  </si>
  <si>
    <t>Ownership Entity for Completed Project</t>
  </si>
  <si>
    <t>Entity Name:</t>
  </si>
  <si>
    <t>Projected Commitment Start</t>
  </si>
  <si>
    <t>Projected Commitment End</t>
  </si>
  <si>
    <t>Tax Credits - 9%</t>
  </si>
  <si>
    <t>Tax Credits - 4%</t>
  </si>
  <si>
    <t>Tax Credits - Historic Rehab</t>
  </si>
  <si>
    <t>Total Low Income Populaton Units</t>
  </si>
  <si>
    <t>Lender 3</t>
  </si>
  <si>
    <t>Lender 7</t>
  </si>
  <si>
    <t>Relocation (from Form 4)</t>
  </si>
  <si>
    <t>GSE</t>
  </si>
  <si>
    <t xml:space="preserve">Tax Credits - Historic Rehab </t>
  </si>
  <si>
    <t xml:space="preserve">Tax Credits - New Market </t>
  </si>
  <si>
    <t>Number of Low Income Housing Units (from Form 2A)</t>
  </si>
  <si>
    <t>Total Partnership and Management Costs</t>
  </si>
  <si>
    <t>Partnership and 
Asset Management Costs-</t>
  </si>
  <si>
    <t>Calc_Sheet__c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</si>
  <si>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</si>
  <si>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</si>
  <si>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</si>
  <si>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</si>
  <si>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</si>
  <si>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</si>
  <si>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</si>
  <si>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</si>
  <si>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</si>
  <si>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</si>
  <si>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</si>
  <si>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</si>
  <si>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</si>
  <si>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</si>
  <si>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</si>
  <si>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</si>
  <si>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</si>
  <si>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</si>
  <si>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</si>
  <si>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</si>
  <si>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</si>
  <si>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</si>
  <si>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</si>
  <si>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</si>
  <si>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</si>
  <si>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</si>
  <si>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</si>
  <si>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</si>
  <si>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</si>
  <si>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</si>
  <si>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</si>
  <si>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</si>
  <si>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</si>
  <si>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</si>
  <si>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</si>
  <si>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</si>
  <si>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</si>
  <si>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CF_Construction_Loan_Fees__c</t>
  </si>
  <si>
    <t>CF_Construction_Loan_Expense__c</t>
  </si>
  <si>
    <t>CF_Construction_Loan_Legal__c</t>
  </si>
  <si>
    <t>CF_Construction_Period_Interest__c</t>
  </si>
  <si>
    <t>CF_Lease_up_Period_Interest__c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</si>
  <si>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</si>
  <si>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</si>
  <si>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</si>
  <si>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</si>
  <si>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</si>
  <si>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</si>
  <si>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</si>
  <si>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</si>
  <si>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</si>
  <si>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</si>
  <si>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</si>
  <si>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</si>
  <si>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</si>
  <si>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</si>
  <si>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</si>
  <si>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</si>
  <si>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</si>
  <si>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</si>
  <si>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</si>
  <si>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</si>
  <si>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ODC_Marketing_Leasing_Expenses__c</t>
  </si>
  <si>
    <t>ODC_Carrying_Costs_at_Rent_up_Reserve__c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</si>
  <si>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</si>
  <si>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</si>
  <si>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</si>
  <si>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</si>
  <si>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</si>
  <si>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</si>
  <si>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</si>
  <si>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</si>
  <si>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</si>
  <si>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</si>
  <si>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</si>
  <si>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</si>
  <si>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</si>
  <si>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</si>
  <si>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</si>
  <si>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</si>
  <si>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</si>
  <si>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</si>
  <si>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</si>
  <si>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</si>
  <si>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</si>
  <si>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</si>
  <si>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</si>
  <si>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</si>
  <si>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</si>
  <si>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</si>
  <si>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</si>
  <si>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</si>
  <si>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</si>
  <si>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</si>
  <si>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</si>
  <si>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</si>
  <si>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</si>
  <si>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</si>
  <si>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</si>
  <si>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</si>
  <si>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</si>
  <si>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</si>
  <si>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</si>
  <si>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</si>
  <si>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</si>
  <si>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</si>
  <si>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</si>
  <si>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</si>
  <si>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</si>
  <si>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</si>
  <si>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</si>
  <si>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</si>
  <si>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</si>
  <si>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</si>
  <si>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</si>
  <si>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</si>
  <si>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</si>
  <si>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</si>
  <si>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</si>
  <si>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</si>
  <si>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</si>
  <si>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</si>
  <si>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</si>
  <si>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</si>
  <si>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</si>
  <si>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</si>
  <si>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</si>
  <si>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</si>
  <si>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</si>
  <si>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</si>
  <si>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</si>
  <si>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</si>
  <si>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</si>
  <si>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</si>
  <si>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</si>
  <si>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</si>
  <si>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</si>
  <si>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</si>
  <si>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</si>
  <si>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</si>
  <si>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</si>
  <si>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</si>
  <si>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</si>
  <si>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</si>
  <si>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</si>
  <si>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</si>
  <si>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</si>
  <si>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</si>
  <si>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</si>
  <si>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</si>
  <si>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</si>
  <si>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</si>
  <si>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</si>
  <si>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</si>
  <si>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</si>
  <si>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</si>
  <si>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</si>
  <si>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</si>
  <si>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</si>
  <si>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</si>
  <si>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</si>
  <si>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</si>
  <si>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EBCC_Applicable_Fraction_Acq__c</t>
  </si>
  <si>
    <t>EBCC_Applicable_Pct_Acq__c</t>
  </si>
  <si>
    <t>EBCC_Less_NonQual_RNC__c</t>
  </si>
  <si>
    <t>EBCC_Less_Costs_NonQual_Units_RNC__c</t>
  </si>
  <si>
    <t>EBCC_Less_Historic_Rehab_RNC__c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</si>
  <si>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</si>
  <si>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</si>
  <si>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</si>
  <si>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</si>
  <si>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</si>
  <si>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</si>
  <si>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</si>
  <si>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</si>
  <si>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</si>
  <si>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</si>
  <si>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</si>
  <si>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</si>
  <si>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Draft</t>
  </si>
  <si>
    <t>Residential_Sources__c</t>
  </si>
  <si>
    <t>Committed_Amount__c</t>
  </si>
  <si>
    <t>Interest_Rate__c</t>
  </si>
  <si>
    <t>Loan_Term__c</t>
  </si>
  <si>
    <t>Amortization_Period__c</t>
  </si>
  <si>
    <t>Repayment_Structure__c</t>
  </si>
  <si>
    <t>C_EBA_Site_Work_Infrastructure__c</t>
  </si>
  <si>
    <t>C_EBNCR_Site_Work_Infrastructure__c</t>
  </si>
  <si>
    <t>Behavioral Illness</t>
  </si>
  <si>
    <r>
      <t>3</t>
    </r>
    <r>
      <rPr>
        <vertAlign val="superscript"/>
        <sz val="8"/>
        <rFont val="Verdana"/>
        <family val="2"/>
      </rPr>
      <t>rd</t>
    </r>
    <r>
      <rPr>
        <sz val="8"/>
        <rFont val="Verdana"/>
        <family val="2"/>
      </rPr>
      <t xml:space="preserve"> Party Certification of final development cost</t>
    </r>
  </si>
  <si>
    <t>Form 6D: LIHTC Calculation</t>
  </si>
  <si>
    <t>Less Total Non-LIHTC Residential Sources</t>
  </si>
  <si>
    <t>Tax Credit Type</t>
  </si>
  <si>
    <t>RESIDENT SERVICES</t>
  </si>
  <si>
    <t>Subsidy Shortfall</t>
  </si>
  <si>
    <t xml:space="preserve"> (EGI - Total Expenses)</t>
  </si>
  <si>
    <t>OPERATING EXPENSES</t>
  </si>
  <si>
    <t>OTHER EXPENSES</t>
  </si>
  <si>
    <t>TOTAL DEBT SERVICE</t>
  </si>
  <si>
    <t>Non-LIH Units</t>
  </si>
  <si>
    <t>ANNUAL RENT SUBSIDY (Do Not Include Operating or Service Funding Sources Here)</t>
  </si>
  <si>
    <t>PHA/HUD/USDA Rent Subsidy</t>
  </si>
  <si>
    <t>Non- PHA/HUD/USDA Rent Subsidy</t>
  </si>
  <si>
    <t># Accessible Units</t>
  </si>
  <si>
    <t># Units Accessable</t>
  </si>
  <si>
    <t>Schematic Design Completed</t>
  </si>
  <si>
    <t>Design Development Completed</t>
  </si>
  <si>
    <t>Construction Documents Completed</t>
  </si>
  <si>
    <t>Investor Selected</t>
  </si>
  <si>
    <t>Award date for Service Funding/Commitment</t>
  </si>
  <si>
    <t>Final Equity Pay-In (LIHTC projects)</t>
  </si>
  <si>
    <t>Qualified Occupancy</t>
  </si>
  <si>
    <t>Projected First LIHTC Year start</t>
  </si>
  <si>
    <t>Service Provider Organization</t>
  </si>
  <si>
    <t>Rental</t>
  </si>
  <si>
    <t>Home Ownership</t>
  </si>
  <si>
    <t>NC+R</t>
  </si>
  <si>
    <t>A+R</t>
  </si>
  <si>
    <t>Project Completed</t>
  </si>
  <si>
    <t>Project Currently Being Developed</t>
  </si>
  <si>
    <t xml:space="preserve"> Project</t>
  </si>
  <si>
    <t>Form 8D: Operating Pro Forma, Page 2</t>
  </si>
  <si>
    <t>Other Residential</t>
  </si>
  <si>
    <t>Business</t>
  </si>
  <si>
    <t>Management - On-site (Form 8C)</t>
  </si>
  <si>
    <t>Management - Off-site (Form 8C)</t>
  </si>
  <si>
    <t>Gross Tenant Paid Rental Income (Form 8A)</t>
  </si>
  <si>
    <t>Gross Rental Subsidy Income (Form 8B)</t>
  </si>
  <si>
    <t>Gross Annual Operating Subsidy Sources (Form 8B)</t>
  </si>
  <si>
    <t>Services Funding Subsidy (Form 8B)</t>
  </si>
  <si>
    <t>Service Expenses (Form 8C)</t>
  </si>
  <si>
    <t>Services Funding - from Cash Flow (Form 8C)</t>
  </si>
  <si>
    <t>Hard Debt Coverage Ratio</t>
  </si>
  <si>
    <t>Funds Available for Debt Service</t>
  </si>
  <si>
    <t>Maximum Allowed Rent + UAs for AMI</t>
  </si>
  <si>
    <t>Substance Use Disorder</t>
  </si>
  <si>
    <t>Source Name</t>
  </si>
  <si>
    <t>Amount</t>
  </si>
  <si>
    <t>Evergreen Advocate</t>
  </si>
  <si>
    <t>Name and Title:</t>
  </si>
  <si>
    <t>n/a - Not Started</t>
  </si>
  <si>
    <t>OnTime_OnBudget2</t>
  </si>
  <si>
    <t>In the space below, provide detail on the indicated Other Activities.</t>
  </si>
  <si>
    <t>Carrying Costs at Rent up / Lease Up Reserve</t>
  </si>
  <si>
    <t>Form 6E: Fee Schedule</t>
  </si>
  <si>
    <t>Full-time Annual Salary of an FTE in this position</t>
  </si>
  <si>
    <t>Operating Sources</t>
  </si>
  <si>
    <t>Staff Title</t>
  </si>
  <si>
    <t>Please explain how you arrived at the vacancy and inflation factors used in the Operating Pro Forma.</t>
  </si>
  <si>
    <t>Form 7: Financing Sources</t>
  </si>
  <si>
    <t>Intellectual/Developmental Disabled</t>
  </si>
  <si>
    <t>Physically Disabled</t>
  </si>
  <si>
    <t>ANNUAL SERVICE SUBSIDY SOURCES (Do Not Include Operating or Rent Subsidy Dollars Here)</t>
  </si>
  <si>
    <t>Gross Rental PHA/HUD/USDA Subsidy (Form 8B)</t>
  </si>
  <si>
    <t>Contact Person Title</t>
  </si>
  <si>
    <t>Contact Person</t>
  </si>
  <si>
    <t>..</t>
  </si>
  <si>
    <t>Form 7B: Estimate of Cash Flow During Development</t>
  </si>
  <si>
    <t>Form 7B: Estimate of Cash Flow During Development (Page 2)</t>
  </si>
  <si>
    <t>Date:</t>
  </si>
  <si>
    <t>Month</t>
  </si>
  <si>
    <t>O</t>
  </si>
  <si>
    <t>N</t>
  </si>
  <si>
    <t>D</t>
  </si>
  <si>
    <t>J</t>
  </si>
  <si>
    <t>F</t>
  </si>
  <si>
    <t>M</t>
  </si>
  <si>
    <t>S</t>
  </si>
  <si>
    <t>Year</t>
  </si>
  <si>
    <t>Sources and Amounts of Revenue</t>
  </si>
  <si>
    <t>Sources and Amounts of Revenue (Continued)</t>
  </si>
  <si>
    <t>Totals</t>
  </si>
  <si>
    <t xml:space="preserve">     SUBTOTAL</t>
  </si>
  <si>
    <t>Expenses</t>
  </si>
  <si>
    <t>Expenses (Continued)</t>
  </si>
  <si>
    <t>Construction</t>
  </si>
  <si>
    <t>Soft Costs</t>
  </si>
  <si>
    <t>Pre Dev/Bridge Financing</t>
  </si>
  <si>
    <t>Bond Related Costs</t>
  </si>
  <si>
    <t>REVENUE less EXPENSES:</t>
  </si>
  <si>
    <t>Notes on Cash Flow:</t>
  </si>
  <si>
    <t>Multiple</t>
  </si>
  <si>
    <t>Enter Project Name on Form 1</t>
  </si>
  <si>
    <t>Enter Site 1 Name on Form 1</t>
  </si>
  <si>
    <t>Enter Site 2 Name on Form 1</t>
  </si>
  <si>
    <t>Enter Site 3 Name on Form 1</t>
  </si>
  <si>
    <t>2A</t>
  </si>
  <si>
    <t>WARNING: Unit Mix Does Not Match Form 8A</t>
  </si>
  <si>
    <t>WARNING: Total Units Does Not Match Form 1</t>
  </si>
  <si>
    <t>2B</t>
  </si>
  <si>
    <t>WARNING: Square footage needed for Low Income Units</t>
  </si>
  <si>
    <t>WARNING: Square footage needed for Common Area/Manager Units</t>
  </si>
  <si>
    <t>WARNING: Square footage needed for Market Rate Units</t>
  </si>
  <si>
    <t>WARNING: Total Low Income Units does not match Form 2A</t>
  </si>
  <si>
    <t>Complete Form 4</t>
  </si>
  <si>
    <t>Complete Form 6E</t>
  </si>
  <si>
    <t>WARNING: Residential sources discrepancy between Form 6A and Form 7A greater than $10</t>
  </si>
  <si>
    <t>WARNING: Non-Residential sources discrepancy between Form 6A and Form 7A greater than $10</t>
  </si>
  <si>
    <t>6D</t>
  </si>
  <si>
    <t>Expected LIHTC Equity - ENTER ON FORM 7</t>
  </si>
  <si>
    <t>Expected LIHTC Equity</t>
  </si>
  <si>
    <t>6E</t>
  </si>
  <si>
    <t>WARNING: Does not match Form 6A</t>
  </si>
  <si>
    <t>Ensure that the total of the Permits, Fees &amp; Hookups (Cell J103) and Impact/Mitigation Fees (Cell J04) on Form 6A (Rollup) matches the total here.</t>
  </si>
  <si>
    <t>Complete Development Budget Cell J103 and/or J104</t>
  </si>
  <si>
    <t>WARNING: Divergence from Development Budget greater than $10</t>
  </si>
  <si>
    <t>7B</t>
  </si>
  <si>
    <t>Warning: Total Permanent Sources discrepancy between Form 7A and Form 7B greater than $10</t>
  </si>
  <si>
    <t>Warning: Total Costs discrepancy between Form 6A and Form 7B greater than $10</t>
  </si>
  <si>
    <t>WARNING: Should balance to zero</t>
  </si>
  <si>
    <t>8A</t>
  </si>
  <si>
    <t>WARNING: Total Number of Low Income Units does not match Form 2A</t>
  </si>
  <si>
    <t>WARNING: Total Number of Market Rate Units does not match Form 2A</t>
  </si>
  <si>
    <t>WARNING: Total Units does not match Form 1</t>
  </si>
  <si>
    <t>Enter PHA/HUD/USDA Detail on Form 8B</t>
  </si>
  <si>
    <t>8B</t>
  </si>
  <si>
    <t>8C</t>
  </si>
  <si>
    <t>WARNING - Costs Exceed Listed Funding</t>
  </si>
  <si>
    <t>Costs Are Covered By Listed Funding</t>
  </si>
  <si>
    <t>WARNING - Service Personnel Costs Exceed Listed Funding</t>
  </si>
  <si>
    <t>Service Personnel Costs Are Covered By Listed Funding</t>
  </si>
  <si>
    <t>WARNING - Non-Personnel Service Costs Exceed Listed Funding</t>
  </si>
  <si>
    <t>Non-Personnel Service Costs Are Covered By Listed Funding</t>
  </si>
  <si>
    <t>8E</t>
  </si>
  <si>
    <t>9A</t>
  </si>
  <si>
    <t>Enter Contact Name on Form 1</t>
  </si>
  <si>
    <t>Enter Phone Number on Form 1</t>
  </si>
  <si>
    <t>Enter Email Address on Form 1</t>
  </si>
  <si>
    <t>Enter Firm Name on Form 1, if applicable</t>
  </si>
  <si>
    <t>9D</t>
  </si>
  <si>
    <t>Enter Development Consultant Firm Name on Form 1</t>
  </si>
  <si>
    <t>9E</t>
  </si>
  <si>
    <t>Enter Property Management Firm Name on Form 9A</t>
  </si>
  <si>
    <t>Total Revenue</t>
  </si>
  <si>
    <t>Total Costs</t>
  </si>
  <si>
    <t>Remaining</t>
  </si>
  <si>
    <t>Eligible Basis Community Facilities</t>
  </si>
  <si>
    <t>Community Facility Eligible Basis</t>
  </si>
  <si>
    <t>Source &lt; Uses</t>
  </si>
  <si>
    <t>Source &gt; Uses</t>
  </si>
  <si>
    <t>Source = Uses</t>
  </si>
  <si>
    <t>6C</t>
  </si>
  <si>
    <t>Enter Item on Form 6A</t>
  </si>
  <si>
    <t>7A</t>
  </si>
  <si>
    <t>WARNING: Overall sources discrepancy between Form 6A and Form 7A greater than $10</t>
  </si>
  <si>
    <t>WARNING: Total Number of CAUs/Manager Units does not match Form 2A</t>
  </si>
  <si>
    <t>WARNING: Discrepancy between Total PHA/HUD/USDA Subsidy and Form 8B greater than $10</t>
  </si>
  <si>
    <t>Warning: Discrepancy in Non-Cash Flow Services Subsidy between Form 8B and Form 8C greater than $10</t>
  </si>
  <si>
    <t>Cost listed on Form 8D. Please provide detail here. (Overwrite this text with your answer)</t>
  </si>
  <si>
    <t>Enter Organization Name on Form 1</t>
  </si>
  <si>
    <t>Grant, Recoverable</t>
  </si>
  <si>
    <t>Appropriate_Studio_Cost_per_Unit__c</t>
  </si>
  <si>
    <t>Appropriate_1Bdrm_Cost_per_Unit__c</t>
  </si>
  <si>
    <t>Appropriate_2Bdrm_Cost_per_Unit__c</t>
  </si>
  <si>
    <t>Appropriate_3Bdrm_Cost_per_Unit__c</t>
  </si>
  <si>
    <t>Appropriate_4_Bdrm_Cost_per_Unit__c</t>
  </si>
  <si>
    <t>Is_King_or_75Pct_Homeless__c</t>
  </si>
  <si>
    <t>PDBF_Other__c</t>
  </si>
  <si>
    <t>CF_Other__c</t>
  </si>
  <si>
    <t>ODC_3rd_Party_Cert__c</t>
  </si>
  <si>
    <t>ODC_Other__c</t>
  </si>
  <si>
    <t>BECF_Community_Facility__c</t>
  </si>
  <si>
    <t>BRCI_Other__c</t>
  </si>
  <si>
    <t>ODC_EBA_3rd_Party_Cert__c</t>
  </si>
  <si>
    <t>BECF_EBA_Community_Facility__c</t>
  </si>
  <si>
    <t>ODC_EBNCR_3rd_Party_Cert__c</t>
  </si>
  <si>
    <t>BECF_EBNCR_Community_Facility__c</t>
  </si>
  <si>
    <t>Maximum Annual Credit Per Low-Income Unit Limit (use latest Exhibit J values from LIHTC website)</t>
  </si>
  <si>
    <t>PSH</t>
  </si>
  <si>
    <t>PH w Supports</t>
  </si>
  <si>
    <t>PH</t>
  </si>
  <si>
    <t xml:space="preserve">in 2023 Section 3 </t>
  </si>
  <si>
    <t>Population_Types</t>
  </si>
  <si>
    <t>Support Type</t>
  </si>
  <si>
    <t>Sppt_Type</t>
  </si>
  <si>
    <t>Supported Living</t>
  </si>
  <si>
    <t>Projects incorporating more than one Site must submit a multiple-Site set of Forms, which are available upon request. Please submit your request to htfapp@commerce.wa.gov</t>
  </si>
  <si>
    <t>Low-Income Housing Tax Credit 50% Test (only required for Bond/Tax Credit projects)</t>
  </si>
  <si>
    <t>Tax-Exempt Bond Amount (full amount of the bonds at closing)</t>
  </si>
  <si>
    <t>Percentage of aggregate basis financed with Tax-Exempt Bonds</t>
  </si>
  <si>
    <t>Divided by Total aggregate basis of the Building(s) and Land:</t>
  </si>
  <si>
    <t>Community Based Organization</t>
  </si>
  <si>
    <t>Permanent</t>
  </si>
  <si>
    <t>Contract Execution date for funding source (specify):</t>
  </si>
  <si>
    <r>
      <t xml:space="preserve">Eligible Basis Community Facilities </t>
    </r>
    <r>
      <rPr>
        <i/>
        <sz val="8"/>
        <color rgb="FFFF0000"/>
        <rFont val="Verdana"/>
        <family val="2"/>
      </rPr>
      <t>NOTE: includes both Residential and NonResidential</t>
    </r>
  </si>
  <si>
    <t>select…</t>
  </si>
  <si>
    <t>Less common area/amenity optionally rentable to tenants for a fee (e.g., garages, carports, storage, laundry room, washer/dryer, etc.)</t>
  </si>
  <si>
    <t>Maximum Credit per Low-Income Housing Unit Calculation (9% LIHTC only)</t>
  </si>
  <si>
    <t>ODC_EBA_Other__c</t>
  </si>
  <si>
    <t>BRCI_EBA_Issuer_Fees_Related_Expenses__c</t>
  </si>
  <si>
    <t xml:space="preserve">	BRCI_EBA_Bond_Counsel__c</t>
  </si>
  <si>
    <t xml:space="preserve">	BRCI_EBA_Trustee_Fees_Expenses__c</t>
  </si>
  <si>
    <t xml:space="preserve">	BRCI_EBA_Underwriter_Fees_Counsel__c</t>
  </si>
  <si>
    <t>BRCI_EBA_Plmnt_Agent_Fees_Counsel__c</t>
  </si>
  <si>
    <t>BRCI_EBA_Brwers_Counsel_Bond_Rltd__c</t>
  </si>
  <si>
    <t>BRCI_EBA_Rating_Agency__c</t>
  </si>
  <si>
    <t>BRCI_EBA_Other__c</t>
  </si>
  <si>
    <t>BRCI_EBNCR_Issuer_Fees_Related_Expenses__c</t>
  </si>
  <si>
    <t>BRCI_EBNCR_Bond_Counsel__c</t>
  </si>
  <si>
    <t>BRCI_EBNCR_Trustee_Fees_Expenses__c</t>
  </si>
  <si>
    <t>BRCI_EBNCR_Underwriter_Fees_Counsel__c</t>
  </si>
  <si>
    <t>BRCI_EBNCR_Placement_Agent_Fees_Counsel__c</t>
  </si>
  <si>
    <t>BRCI_EBNCR_Brwrs_Counsel_Bond_Rltd__c</t>
  </si>
  <si>
    <t>BRCI_EBNCR_Rating_Agency__c</t>
  </si>
  <si>
    <t>BRCI_EBNCR_Other__c</t>
  </si>
  <si>
    <t>EBCC_Less_Common_Area_Acq__c</t>
  </si>
  <si>
    <t>EBCC_Less_Common_Area_RNC__c</t>
  </si>
  <si>
    <r>
      <rPr>
        <b/>
        <sz val="12"/>
        <color theme="1"/>
        <rFont val="Calibri"/>
        <family val="2"/>
      </rPr>
      <t>FORM 10:</t>
    </r>
    <r>
      <rPr>
        <b/>
        <sz val="11"/>
        <color theme="1"/>
        <rFont val="Calibri"/>
        <family val="2"/>
      </rPr>
      <t xml:space="preserve"> BELLINGHAM ALLOCATION CRITERIA SCORING</t>
    </r>
  </si>
  <si>
    <t>TOTAL SCORE:</t>
  </si>
  <si>
    <t xml:space="preserve">Is project a Production or Preservation Project?  </t>
  </si>
  <si>
    <t xml:space="preserve">Unit Low-Income and City Set-Asides </t>
  </si>
  <si>
    <t>Identify the Low-Income Unit Set Asides for the Project.  Those units that will be designated City Units will be included within the City's Regulatory Agreement and count towards the unit cost limitations and leveraging.</t>
  </si>
  <si>
    <t>Household Income</t>
  </si>
  <si>
    <t xml:space="preserve">City Units </t>
  </si>
  <si>
    <t>Other Units</t>
  </si>
  <si>
    <t>30% AMI</t>
  </si>
  <si>
    <t>50% AMI</t>
  </si>
  <si>
    <t>60% AMI</t>
  </si>
  <si>
    <t>80% AMI</t>
  </si>
  <si>
    <t>&gt; 80% AMI</t>
  </si>
  <si>
    <t>Threshold Questions:</t>
  </si>
  <si>
    <t>Are 25% of the units below 30% AMI?</t>
  </si>
  <si>
    <t>Are 70% of the units below 50% AMI?</t>
  </si>
  <si>
    <t>MUST BE YES</t>
  </si>
  <si>
    <t>Are 100% of the units below 60% AMI? (No Housing Levy funds for units over 60%)</t>
  </si>
  <si>
    <t>Are 90% of the units below 60% AMI? (HOME Threshold Requirement)</t>
  </si>
  <si>
    <t xml:space="preserve">Unit Sizes </t>
  </si>
  <si>
    <t>Identify the unit sizes for the Project.  Those units that will be designated City Units will be included within the City's Regulatory Agreement and count towards the unit cost limitations and leveraging.</t>
  </si>
  <si>
    <r>
      <t xml:space="preserve">The project will have the following number of </t>
    </r>
    <r>
      <rPr>
        <b/>
        <u/>
        <sz val="11"/>
        <color theme="1"/>
        <rFont val="Calibri"/>
        <family val="2"/>
      </rPr>
      <t xml:space="preserve">City-funded </t>
    </r>
    <r>
      <rPr>
        <i/>
        <sz val="11"/>
        <color theme="1"/>
        <rFont val="Calibri"/>
        <family val="2"/>
      </rPr>
      <t>units:</t>
    </r>
  </si>
  <si>
    <t>1 Bedroom</t>
  </si>
  <si>
    <t>2 
Bedroom</t>
  </si>
  <si>
    <t>3 
Bedroom</t>
  </si>
  <si>
    <t>4+ 
Bedroom</t>
  </si>
  <si>
    <t>Total City Units</t>
  </si>
  <si>
    <t>Low-Income City Units</t>
  </si>
  <si>
    <t>Maximum City Contribution Limit:</t>
  </si>
  <si>
    <t>TOTAL:</t>
  </si>
  <si>
    <t>Do unit sizes match City low-income set-aside?</t>
  </si>
  <si>
    <t>Project Budget</t>
  </si>
  <si>
    <t>Provide the revenue sources proposed for the residential portion of the project budget by funding source below.</t>
  </si>
  <si>
    <t>DEVELOPMENT BUDGET:</t>
  </si>
  <si>
    <t>Fund Source:</t>
  </si>
  <si>
    <t>Budget:</t>
  </si>
  <si>
    <t>Cash</t>
  </si>
  <si>
    <t>In-kind</t>
  </si>
  <si>
    <t>City Funds</t>
  </si>
  <si>
    <t>Housing Trust Fund</t>
  </si>
  <si>
    <t>Housing Finance Commission</t>
  </si>
  <si>
    <t>Private Funds</t>
  </si>
  <si>
    <t>Philanthropic Funds</t>
  </si>
  <si>
    <t xml:space="preserve">Other: </t>
  </si>
  <si>
    <t>TOTAL RESIDENTIAL DEVELOPMENT COSTS:</t>
  </si>
  <si>
    <t>% Below City Limits:</t>
  </si>
  <si>
    <t>City funds requested are &lt;= Maximum City Contribution Limit</t>
  </si>
  <si>
    <r>
      <t xml:space="preserve">Period of Affordability - </t>
    </r>
    <r>
      <rPr>
        <b/>
        <sz val="11"/>
        <color rgb="FFFF0000"/>
        <rFont val="Calibri"/>
        <family val="2"/>
      </rPr>
      <t>Preservation &amp; Shelter Projects ONLY</t>
    </r>
  </si>
  <si>
    <t>Projects require an affordability period consistent with the federal HOME Investment Partnership Program. That period is based on the amount of city funding per unit (or bed for shelters). Extended affordability period is a competitive criteria.</t>
  </si>
  <si>
    <t>Number of City Units/Beds:</t>
  </si>
  <si>
    <t>City Funds Requested:</t>
  </si>
  <si>
    <t>Amount Per Unit/Bed:</t>
  </si>
  <si>
    <t>Minimum Affordability Period:</t>
  </si>
  <si>
    <t>Proposed Affordability Period:</t>
  </si>
  <si>
    <t>RENTAL ASSISTANCE AND SUPPORTIVE SERVICES BUDGET:</t>
  </si>
  <si>
    <t xml:space="preserve">Does the project include a request for Rental Assistance and Supportive Services?  </t>
  </si>
  <si>
    <t>(NOTE: Any such requests are subject to explicit approval for this program. Funding only available for units which serve 50% AMI or below.)</t>
  </si>
  <si>
    <t>Activity:</t>
  </si>
  <si>
    <t>Annual Request</t>
  </si>
  <si>
    <t># of Years</t>
  </si>
  <si>
    <t>Total Request</t>
  </si>
  <si>
    <t>Amount 
per unit</t>
  </si>
  <si>
    <t>Case management services for homeless project</t>
  </si>
  <si>
    <t>Operational staff for security associated homeless project</t>
  </si>
  <si>
    <t>Rent payments</t>
  </si>
  <si>
    <t>Move-in costs</t>
  </si>
  <si>
    <t>Security and/or utility deposits</t>
  </si>
  <si>
    <t>Rent or utility arrears to obtain housing</t>
  </si>
  <si>
    <t>Administrative costs</t>
  </si>
  <si>
    <t>TOTAL REQUEST</t>
  </si>
  <si>
    <t>Are Administrative Costs 10% (or less) of request?</t>
  </si>
  <si>
    <t>Administrative costs cannot exceed 10% of total request</t>
  </si>
  <si>
    <t>Sections A through H for new RENTAL DEVELOPMENT Projects Only; if PRESERVATION Project, skip to Section I</t>
  </si>
  <si>
    <t>A.  ADDITIONAL LOW-INCOME HOUSING SET ASIDES (MAX. POINTS = 30)</t>
  </si>
  <si>
    <t>Projects must meet the minimum requirements regarding benefit to households based on income. All City Preservation &amp; Production funds must benefit households earning less than 60% AMI, and at least 70% of the City's housing funds must benefit households with incomes less than 50% of Area Median Income (AMI).</t>
  </si>
  <si>
    <t>Total Points</t>
  </si>
  <si>
    <t xml:space="preserve">Units </t>
  </si>
  <si>
    <t>Income</t>
  </si>
  <si>
    <t>% of Total</t>
  </si>
  <si>
    <t>Bonus?</t>
  </si>
  <si>
    <t>Base Points</t>
  </si>
  <si>
    <t>Bonus Point Calc.</t>
  </si>
  <si>
    <t>Points</t>
  </si>
  <si>
    <t>@</t>
  </si>
  <si>
    <t>0 - 50% AMI</t>
  </si>
  <si>
    <t>Projects that target the following populations will receive additional priority</t>
  </si>
  <si>
    <t># of
 Units</t>
  </si>
  <si>
    <t>Population</t>
  </si>
  <si>
    <t>All Units in Project Seeking Funding Assistance</t>
  </si>
  <si>
    <t>10% of the units have three+ bedrooms</t>
  </si>
  <si>
    <t>20% of the units for physical or mental impairment</t>
  </si>
  <si>
    <t>20% of the units for elderly (62+)</t>
  </si>
  <si>
    <t>5% of the units are reserved for victims of domestic violence</t>
  </si>
  <si>
    <t>Will the project provide supportive services to residents?</t>
  </si>
  <si>
    <t>Are services delivered on-site?</t>
  </si>
  <si>
    <t>Are service budget costs reasonable?</t>
  </si>
  <si>
    <t>Does the organization have a solid history with partners in the community?</t>
  </si>
  <si>
    <t>Are services well-matched and evidence supported?</t>
  </si>
  <si>
    <t>Does the organization have experience with service AND measuring housing stability?</t>
  </si>
  <si>
    <t>C. Production Target Areas (MAX POINTS = 20)</t>
  </si>
  <si>
    <t>Projects that locate within the following areas will receive additional priority</t>
  </si>
  <si>
    <t>Criteria:</t>
  </si>
  <si>
    <t>Yes/No</t>
  </si>
  <si>
    <t>Within 1/2 of high frequency transit</t>
  </si>
  <si>
    <t>Within approved Urban Village Plan area</t>
  </si>
  <si>
    <t>Outside rental concentration or low-income neighborhood</t>
  </si>
  <si>
    <t>Within 1/2 mile of park or recreation</t>
  </si>
  <si>
    <t>Within 1/2 mile of community center/senior center</t>
  </si>
  <si>
    <t>Within 1/2 mile of grocery with fresh foods</t>
  </si>
  <si>
    <t>Within 1/2 mile of public school</t>
  </si>
  <si>
    <t>D.  Cost &amp; Readiness to Proceed (MAX POINTS = 15)</t>
  </si>
  <si>
    <t>Projects that show readiness to proceed and cost effective will receive additional priority</t>
  </si>
  <si>
    <t>Discretionary Score</t>
  </si>
  <si>
    <t>Neighborhood Association Opportunity to Comment</t>
  </si>
  <si>
    <t>All capital and operating funds committed</t>
  </si>
  <si>
    <t>Design reduces operating costs (1-5)</t>
  </si>
  <si>
    <t>Operating and Capital Budget (1-6)</t>
  </si>
  <si>
    <t>Operating Proforma Complete</t>
  </si>
  <si>
    <t>Capital Budget Complete</t>
  </si>
  <si>
    <t>Capital Needs Assessment Complete</t>
  </si>
  <si>
    <t>Developer Experience &amp; Knowledge (0 - 3 pts)</t>
  </si>
  <si>
    <t>E.  Leveraging (MAX POINTS = 20)</t>
  </si>
  <si>
    <t>Projects that show additional leveraging will receive additional priority</t>
  </si>
  <si>
    <t>Private funding (not LIHTC) is at least 10% of budget</t>
  </si>
  <si>
    <t>Philanthropic assistance at least 5% of budget</t>
  </si>
  <si>
    <t>Funding Request is 20% or more per unit below maximum</t>
  </si>
  <si>
    <t>Funding Request is 30-39% or more per unit below maximum</t>
  </si>
  <si>
    <t>Funding Request is 40%+ or more per unit below maximum</t>
  </si>
  <si>
    <t>F.  Sustainability  (MAX POINTS = 10)</t>
  </si>
  <si>
    <t>Projects that provide the following sustainability features will receive additional priority.</t>
  </si>
  <si>
    <t>Renovates, rehabilitates or preserves historic structure</t>
  </si>
  <si>
    <t>Project is on grayfield, brownfield or is adaptive reuse</t>
  </si>
  <si>
    <t>Energy efficiency improved by 7%</t>
  </si>
  <si>
    <t>Project will exceed minimum stormwater requirements</t>
  </si>
  <si>
    <t>Project exceeds water conservation requirements</t>
  </si>
  <si>
    <t>H.  Development Amenities (MAX POINTS = 5)</t>
  </si>
  <si>
    <t>Projects that provide the following development amenitities will receive additional priority.</t>
  </si>
  <si>
    <t>Onsite playground or fitness trail</t>
  </si>
  <si>
    <t>Fitness Center</t>
  </si>
  <si>
    <t>PRESERVATION Projects only, fill out remaining sections</t>
  </si>
  <si>
    <t>Within Roosevelt Neighborhood</t>
  </si>
  <si>
    <t>Within Birchwood Neighborhood</t>
  </si>
  <si>
    <t>Within Meridian Neighborhood</t>
  </si>
  <si>
    <t>Within Cordata Neighborhood</t>
  </si>
  <si>
    <t>Within Columbia Neighborhood</t>
  </si>
  <si>
    <t>Within Edgemoor Neighborhood</t>
  </si>
  <si>
    <t>Within Fairhaven Neighborhood</t>
  </si>
  <si>
    <t>Within South Bellingham Neighborhood</t>
  </si>
  <si>
    <t>Within South Hill Neighborhood</t>
  </si>
  <si>
    <t>J.  Population Served (MAX. POINTS = 40)</t>
  </si>
  <si>
    <t>Projects must meet the minimum requirements regarding benefit to households based on income. All Preservation funds must benefit households earning less than 60% AMI, and at least 70% of the City's housing funds must benefit households with incomes less than 50% of Area Median Income (AMI).</t>
  </si>
  <si>
    <t>Low-income set aside (20 points max)</t>
  </si>
  <si>
    <t>Income mix</t>
  </si>
  <si>
    <t>&lt;30% AMI</t>
  </si>
  <si>
    <t>&gt;30% - 50% AMI</t>
  </si>
  <si>
    <t>&gt;50% - 60% AMI</t>
  </si>
  <si>
    <t>&gt;60% AMI</t>
  </si>
  <si>
    <t>Mixed Income Projects:</t>
  </si>
  <si>
    <r>
      <rPr>
        <b/>
        <sz val="9"/>
        <color theme="1"/>
        <rFont val="Calibri"/>
        <family val="2"/>
      </rPr>
      <t>Mix:</t>
    </r>
    <r>
      <rPr>
        <sz val="9"/>
        <color theme="1"/>
        <rFont val="Calibri"/>
        <family val="2"/>
      </rPr>
      <t xml:space="preserve"> 50% serve under 30% AMI and 50% under 50% AMI</t>
    </r>
  </si>
  <si>
    <r>
      <rPr>
        <b/>
        <sz val="9"/>
        <color theme="1"/>
        <rFont val="Calibri"/>
        <family val="2"/>
      </rPr>
      <t>Mix:</t>
    </r>
    <r>
      <rPr>
        <sz val="9"/>
        <color theme="1"/>
        <rFont val="Calibri"/>
        <family val="2"/>
      </rPr>
      <t xml:space="preserve"> 50% serve under 30% AMI, 20% under 50% AMI, 30% under 60% AMI</t>
    </r>
  </si>
  <si>
    <t>Special Needs and Homeless (20 points max)</t>
  </si>
  <si>
    <t>Are 75% of the housing units under 30% AMI currently committed as Supportive Housing for the Homeless, with tenant selection coordinated by the region's Homeless Service Center?</t>
  </si>
  <si>
    <t>TOTAL NEEDS AND 
HOMELESS POINTS:</t>
  </si>
  <si>
    <t># of supportive housing units for the homeless with tenant selection through WHSC</t>
  </si>
  <si>
    <t>K.  Need (MAX POINTS = 35)</t>
  </si>
  <si>
    <t>Projects at risk of being lost from inventory will be awarded points based on building useful life, building safety and financial need.</t>
  </si>
  <si>
    <r>
      <t xml:space="preserve">Building Useful Life (25 points max) - </t>
    </r>
    <r>
      <rPr>
        <b/>
        <sz val="9"/>
        <color theme="1"/>
        <rFont val="Calibri"/>
        <family val="2"/>
      </rPr>
      <t>must be supported in Capital Needs Assessment</t>
    </r>
  </si>
  <si>
    <t>More Than 50 years Useful Life Remaining:</t>
  </si>
  <si>
    <t>Plumbing Supply</t>
  </si>
  <si>
    <t>Waste Lines</t>
  </si>
  <si>
    <t>Sewer</t>
  </si>
  <si>
    <t>Storm Drainage</t>
  </si>
  <si>
    <t>Electrical Distribution</t>
  </si>
  <si>
    <t>Exterior Envelope/Siding</t>
  </si>
  <si>
    <t>More Than 20 years Useful Life Remaining:</t>
  </si>
  <si>
    <t>All the above elements</t>
  </si>
  <si>
    <t>Fire Sprinklers</t>
  </si>
  <si>
    <t>Windows</t>
  </si>
  <si>
    <t>Exterior and Interior Doors</t>
  </si>
  <si>
    <t>Exterior and Interior Lighting</t>
  </si>
  <si>
    <t>Walkways</t>
  </si>
  <si>
    <t>Floor Covering</t>
  </si>
  <si>
    <t>More Than 10 years Useful Life Remaining:</t>
  </si>
  <si>
    <t>All the above elements (both sections)</t>
  </si>
  <si>
    <t>HVAC</t>
  </si>
  <si>
    <t>Roof</t>
  </si>
  <si>
    <t>Appliances</t>
  </si>
  <si>
    <t>Cabinetry</t>
  </si>
  <si>
    <t>Plumbing Fixtures</t>
  </si>
  <si>
    <t>Ventilation</t>
  </si>
  <si>
    <t>Building Safety (15 points max) - must be supported in Capital Needs Assessment</t>
  </si>
  <si>
    <t>No structural defects in foundation, roof and accessible pathways</t>
  </si>
  <si>
    <t>No safety defects in electrical system, fire sprinklers/alarms and emergency egress</t>
  </si>
  <si>
    <t>No other safety defects, such as trip hazards, building security, etc.</t>
  </si>
  <si>
    <t>Financial Need (5 points max)</t>
  </si>
  <si>
    <t>Applicant has reserves, but needed for operational costs or replacement</t>
  </si>
  <si>
    <t>Applicant has requested funding from 3 or more public or philanthropic organizations</t>
  </si>
  <si>
    <t>Projects that provide affordability beyond 15 years are awarded 1 point for every 2 years.</t>
  </si>
  <si>
    <t>Period</t>
  </si>
  <si>
    <t>Minimum Affordability Period</t>
  </si>
  <si>
    <t>Proposed Affordability Period</t>
  </si>
  <si>
    <t>Additional Affordability (beyond 15 years)</t>
  </si>
  <si>
    <t>Projects that incorporate accessibility, additional sustainability features and historic preservation receive additional priority.</t>
  </si>
  <si>
    <t>Project meets or will exceed ADA and Section 504 accessibility requirements</t>
  </si>
  <si>
    <t>Project meets additional Evergreen Standards for energy efficiency</t>
  </si>
  <si>
    <t>Project provides water-conserving features beyond minimum Evergreen Standards</t>
  </si>
  <si>
    <t>Project renovates or rehabilitates an historic structure eligible for listing</t>
  </si>
  <si>
    <t>Projects need to demonstrate the cost effectiveness of the investment of City funds in the project. Points would be awarded points for demonstrating the cost effectiveness in their operational funds, development costs, reduction of operating costs and leveraging.</t>
  </si>
  <si>
    <t>Operational Funds</t>
  </si>
  <si>
    <t>Adequate funds shown to operate for next seven years.</t>
  </si>
  <si>
    <t>Past three years financial audits or financial statements provided.</t>
  </si>
  <si>
    <t>Development Costs</t>
  </si>
  <si>
    <t>Preliminary Title Report Submitted?</t>
  </si>
  <si>
    <t>Total Development Costs (from WSHFC)</t>
  </si>
  <si>
    <t>Current indebtedness (from title report)</t>
  </si>
  <si>
    <t>Proposed new indebtedness</t>
  </si>
  <si>
    <t>Is total indebtedness less than total development cost limits?</t>
  </si>
  <si>
    <t>Reduces Cost</t>
  </si>
  <si>
    <t>Lower utility costs, building maintenance or operations</t>
  </si>
  <si>
    <t>Leveraging</t>
  </si>
  <si>
    <t>Cash contributions at least 50% of project budget</t>
  </si>
  <si>
    <t>Cash contributions at least 25% of project budget</t>
  </si>
  <si>
    <t>Cash and/or in-kind contributions at least 25% of project budget</t>
  </si>
  <si>
    <t>B.  Population Served (MAX. POINTS = 35)</t>
  </si>
  <si>
    <t>10% of the units are reserved for victims of domestic violence</t>
  </si>
  <si>
    <t>20% of the units for families with children, esp. single-parent families</t>
  </si>
  <si>
    <t>20% of the units are reserved for those experiencing homelessness</t>
  </si>
  <si>
    <t>Projects with supportive services provided to residents</t>
  </si>
  <si>
    <t>Within 1/2 mile of medical facility</t>
  </si>
  <si>
    <t>Developer equity contribution at least 1% of prject costs</t>
  </si>
  <si>
    <t>G.  Community Benefit (MAX POINTS = 5)</t>
  </si>
  <si>
    <t>Childcare/early learning facility</t>
  </si>
  <si>
    <t>Senior center</t>
  </si>
  <si>
    <t>Job training center</t>
  </si>
  <si>
    <t>Neighborhood resource center</t>
  </si>
  <si>
    <t>Nonprofit offices</t>
  </si>
  <si>
    <t>Other community uses, as approved by City</t>
  </si>
  <si>
    <t>Community room</t>
  </si>
  <si>
    <t>Garden/pea-patch</t>
  </si>
  <si>
    <t>Onsite computer/learning center</t>
  </si>
  <si>
    <t>I.  Equity and Social Justice (MAX POINTS = 10)</t>
  </si>
  <si>
    <t>Projects that provide examples of principles that demonstrate a commitment to antiracism</t>
  </si>
  <si>
    <t>Projects that provide a community benefit will receive additional priority.</t>
  </si>
  <si>
    <t>Org displays commitment to equity and social justice (1-10)</t>
  </si>
  <si>
    <t>TDC</t>
  </si>
  <si>
    <t>1-bed</t>
  </si>
  <si>
    <t>2-bed</t>
  </si>
  <si>
    <t>3-bed</t>
  </si>
  <si>
    <t>4-bed</t>
  </si>
  <si>
    <t>Balance of King</t>
  </si>
  <si>
    <t>Metro</t>
  </si>
  <si>
    <t>Unit Size</t>
  </si>
  <si>
    <t>25% TDC</t>
  </si>
  <si>
    <t>40% TDC</t>
  </si>
  <si>
    <t>studio</t>
  </si>
  <si>
    <t>1 bedroom</t>
  </si>
  <si>
    <t>2 bedroom</t>
  </si>
  <si>
    <t>3 bedroom</t>
  </si>
  <si>
    <t>4 bedroom</t>
  </si>
  <si>
    <t>City Funding Limits</t>
  </si>
  <si>
    <t>20% Below City Funding Limits</t>
  </si>
  <si>
    <t>Rental projects</t>
  </si>
  <si>
    <t>Homeless projects - 10 or less units (40% TDC)</t>
  </si>
  <si>
    <t>(25% of TDC)</t>
  </si>
  <si>
    <t>(Studio)</t>
  </si>
  <si>
    <t>2 Bedroom</t>
  </si>
  <si>
    <t>3 Bedroom</t>
  </si>
  <si>
    <t>4 Bedroom</t>
  </si>
  <si>
    <t>10% of the units for families with children</t>
  </si>
  <si>
    <t>L.  Preservation Target Areas (MAX POINTS = 10)</t>
  </si>
  <si>
    <t>M.  Extended Affordability (MAX POINTS = 20)</t>
  </si>
  <si>
    <t>N.  Building Improvements (MAX POINTS = 15)</t>
  </si>
  <si>
    <t>O.  Cost Effectiveness (MAX POINTS = 15)</t>
  </si>
  <si>
    <t>P.  Equity and Social Justice (MAX POINTS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</si>
</sst>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_(&quot;$&quot;* #,##0.0_);_(&quot;$&quot;* \(#,##0.0\);_(&quot;$&quot;* &quot;-&quot;_);_(@_)"/>
    <numFmt numFmtId="173" formatCode="[$-409]mmm\-yy;@"/>
    <numFmt numFmtId="174" formatCode="&quot;$&quot;#,##0.00"/>
  </numFmts>
  <fonts count="12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
      <b/>
      <sz val="14"/>
      <name val="Arial"/>
      <family val="2"/>
    </font>
    <font>
      <b/>
      <sz val="9"/>
      <color theme="1"/>
      <name val="Calibri"/>
      <family val="2"/>
      <scheme val="minor"/>
    </font>
    <font>
      <i/>
      <sz val="11"/>
      <color indexed="8"/>
      <name val="Arial"/>
      <family val="2"/>
    </font>
    <font>
      <b/>
      <i/>
      <sz val="11"/>
      <color theme="1"/>
      <name val="Calibri"/>
      <family val="2"/>
      <scheme val="minor"/>
    </font>
    <font>
      <sz val="12"/>
      <name val="Calibri"/>
      <family val="2"/>
      <scheme val="minor"/>
    </font>
    <font>
      <u/>
      <sz val="11"/>
      <color theme="10"/>
      <name val="Calibri"/>
      <family val="2"/>
      <scheme val="minor"/>
    </font>
    <font>
      <sz val="8"/>
      <color rgb="FFFF0000"/>
      <name val="Verdana"/>
      <family val="2"/>
    </font>
    <font>
      <b/>
      <sz val="11"/>
      <name val="Calibri"/>
      <family val="2"/>
    </font>
    <font>
      <i/>
      <sz val="8"/>
      <color rgb="FFFF0000"/>
      <name val="Verdana"/>
      <family val="2"/>
    </font>
    <font>
      <b/>
      <sz val="12"/>
      <name val="Calibri"/>
      <family val="2"/>
    </font>
    <font>
      <sz val="5"/>
      <color theme="1"/>
      <name val="Calibri"/>
      <family val="2"/>
      <scheme val="minor"/>
    </font>
    <font>
      <sz val="11"/>
      <color theme="1"/>
      <name val="Calibri"/>
      <family val="2"/>
    </font>
    <font>
      <sz val="10"/>
      <color theme="1"/>
      <name val="Calibri"/>
      <family val="2"/>
    </font>
    <font>
      <b/>
      <sz val="12"/>
      <color theme="1"/>
      <name val="Calibri"/>
      <family val="2"/>
    </font>
    <font>
      <b/>
      <sz val="14"/>
      <color theme="1"/>
      <name val="Calibri"/>
      <family val="2"/>
    </font>
    <font>
      <b/>
      <sz val="10"/>
      <color theme="1"/>
      <name val="Calibri"/>
      <family val="2"/>
    </font>
    <font>
      <i/>
      <sz val="10"/>
      <color theme="1"/>
      <name val="Calibri"/>
      <family val="2"/>
    </font>
    <font>
      <sz val="11"/>
      <color indexed="8"/>
      <name val="Calibri"/>
      <family val="2"/>
    </font>
    <font>
      <sz val="9"/>
      <color indexed="8"/>
      <name val="Calibri"/>
      <family val="2"/>
    </font>
    <font>
      <b/>
      <sz val="11"/>
      <color theme="2"/>
      <name val="Calibri"/>
      <family val="2"/>
    </font>
    <font>
      <b/>
      <sz val="11"/>
      <color rgb="FFFF0000"/>
      <name val="Calibri"/>
      <family val="2"/>
    </font>
    <font>
      <i/>
      <sz val="11"/>
      <color theme="1"/>
      <name val="Calibri"/>
      <family val="2"/>
    </font>
    <font>
      <b/>
      <u/>
      <sz val="11"/>
      <color theme="1"/>
      <name val="Calibri"/>
      <family val="2"/>
    </font>
    <font>
      <b/>
      <i/>
      <sz val="10"/>
      <color theme="1"/>
      <name val="Calibri"/>
      <family val="2"/>
    </font>
    <font>
      <b/>
      <i/>
      <sz val="12"/>
      <color theme="1"/>
      <name val="Calibri"/>
      <family val="2"/>
    </font>
    <font>
      <b/>
      <i/>
      <sz val="12"/>
      <color theme="2"/>
      <name val="Calibri"/>
      <family val="2"/>
    </font>
    <font>
      <b/>
      <i/>
      <sz val="11"/>
      <color theme="1"/>
      <name val="Calibri"/>
      <family val="2"/>
    </font>
    <font>
      <i/>
      <sz val="8"/>
      <color theme="1"/>
      <name val="Calibri"/>
      <family val="2"/>
    </font>
    <font>
      <b/>
      <sz val="14"/>
      <color theme="2"/>
      <name val="Calibri"/>
      <family val="2"/>
    </font>
    <font>
      <sz val="9"/>
      <color theme="1"/>
      <name val="Calibri"/>
      <family val="2"/>
    </font>
    <font>
      <b/>
      <sz val="12"/>
      <color rgb="FFFF0000"/>
      <name val="Calibri"/>
      <family val="2"/>
    </font>
    <font>
      <sz val="8"/>
      <color theme="1"/>
      <name val="Calibri"/>
      <family val="2"/>
    </font>
    <font>
      <sz val="9"/>
      <name val="Calibri"/>
      <family val="2"/>
    </font>
    <font>
      <b/>
      <sz val="12"/>
      <color rgb="FF990000"/>
      <name val="Calibri"/>
      <family val="2"/>
    </font>
    <font>
      <b/>
      <sz val="9"/>
      <color theme="1"/>
      <name val="Calibri"/>
      <family val="2"/>
    </font>
    <font>
      <sz val="10"/>
      <name val="Calibri"/>
      <family val="2"/>
    </font>
    <font>
      <b/>
      <sz val="10"/>
      <color rgb="FF000000"/>
      <name val="Calibri"/>
      <family val="2"/>
    </font>
    <font>
      <sz val="10"/>
      <color rgb="FF000000"/>
      <name val="Calibri"/>
      <family val="2"/>
    </font>
    <font>
      <sz val="10"/>
      <color theme="1"/>
      <name val="Times New Roman"/>
      <family val="1"/>
    </font>
    <font>
      <sz val="12"/>
      <color theme="1"/>
      <name val="Calibri"/>
      <family val="2"/>
    </font>
  </fonts>
  <fills count="3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
      <patternFill patternType="solid">
        <fgColor theme="6" tint="0.39997558519241921"/>
        <bgColor indexed="64"/>
      </patternFill>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602">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
      <left style="thin">
        <color theme="0" tint="-0.14996795556505021"/>
      </left>
      <right style="medium">
        <color indexed="64"/>
      </right>
      <top style="thin">
        <color indexed="64"/>
      </top>
      <bottom style="medium">
        <color indexed="64"/>
      </bottom>
      <diagonal/>
    </border>
    <border>
      <left/>
      <right/>
      <top style="medium">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double">
        <color indexed="64"/>
      </left>
      <right/>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style="thin">
        <color theme="0" tint="-0.14996795556505021"/>
      </left>
      <right style="medium">
        <color auto="1"/>
      </right>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medium">
        <color indexed="64"/>
      </left>
      <right/>
      <top style="medium">
        <color indexed="64"/>
      </top>
      <bottom style="thin">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medium">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style="medium">
        <color indexed="18"/>
      </left>
      <right/>
      <top/>
      <bottom style="medium">
        <color indexed="18"/>
      </bottom>
      <diagonal/>
    </border>
    <border>
      <left/>
      <right style="medium">
        <color indexed="18"/>
      </right>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bottom style="medium">
        <color indexed="18"/>
      </bottom>
      <diagonal/>
    </border>
    <border>
      <left/>
      <right style="medium">
        <color indexed="18"/>
      </right>
      <top/>
      <bottom style="medium">
        <color indexed="18"/>
      </bottom>
      <diagonal/>
    </border>
    <border>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18"/>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theme="0" tint="-0.14996795556505021"/>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theme="0" tint="-0.14996795556505021"/>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style="medium">
        <color indexed="64"/>
      </left>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24994659260841701"/>
      </left>
      <right/>
      <top/>
      <bottom style="medium">
        <color indexed="64"/>
      </bottom>
      <diagonal/>
    </border>
    <border>
      <left style="thin">
        <color theme="0" tint="-0.14990691854609822"/>
      </left>
      <right style="thin">
        <color theme="0" tint="-0.24994659260841701"/>
      </right>
      <top/>
      <bottom style="medium">
        <color indexed="64"/>
      </bottom>
      <diagonal/>
    </border>
    <border>
      <left style="thin">
        <color theme="0" tint="-0.24994659260841701"/>
      </left>
      <right/>
      <top style="medium">
        <color indexed="64"/>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medium">
        <color indexed="64"/>
      </left>
      <right style="thin">
        <color auto="1"/>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medium">
        <color auto="1"/>
      </top>
      <bottom style="thin">
        <color theme="3" tint="0.39994506668294322"/>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bottom style="medium">
        <color auto="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bottom style="medium">
        <color indexed="64"/>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bottom style="medium">
        <color indexed="64"/>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style="double">
        <color indexed="64"/>
      </left>
      <right style="medium">
        <color indexed="64"/>
      </right>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thin">
        <color theme="0" tint="-0.14993743705557422"/>
      </left>
      <right/>
      <top/>
      <bottom style="thin">
        <color theme="3" tint="0.39994506668294322"/>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right/>
      <top/>
      <bottom style="medium">
        <color indexed="18"/>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right/>
      <top/>
      <bottom style="medium">
        <color auto="1"/>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style="medium">
        <color theme="3" tint="-0.24994659260841701"/>
      </left>
      <right style="medium">
        <color theme="3" tint="-0.24994659260841701"/>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medium">
        <color indexed="64"/>
      </left>
      <right style="thin">
        <color indexed="64"/>
      </right>
      <top style="thin">
        <color theme="4" tint="0.39997558519241921"/>
      </top>
      <bottom style="medium">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3" tint="0.39994506668294322"/>
      </top>
      <bottom/>
      <diagonal/>
    </border>
    <border>
      <left/>
      <right/>
      <top style="thin">
        <color theme="0" tint="-0.24994659260841701"/>
      </top>
      <bottom style="thin">
        <color indexed="64"/>
      </bottom>
      <diagonal/>
    </border>
    <border>
      <left style="medium">
        <color indexed="64"/>
      </left>
      <right style="medium">
        <color indexed="64"/>
      </right>
      <top/>
      <bottom style="thin">
        <color theme="3" tint="0.39994506668294322"/>
      </bottom>
      <diagonal/>
    </border>
    <border>
      <left/>
      <right/>
      <top style="medium">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theme="0" tint="-0.24994659260841701"/>
      </right>
      <top style="medium">
        <color auto="1"/>
      </top>
      <bottom style="thin">
        <color indexed="64"/>
      </bottom>
      <diagonal/>
    </border>
    <border>
      <left/>
      <right style="thin">
        <color indexed="64"/>
      </right>
      <top style="thin">
        <color indexed="64"/>
      </top>
      <bottom style="medium">
        <color indexed="64"/>
      </bottom>
      <diagonal/>
    </border>
    <border>
      <left/>
      <right/>
      <top style="hair">
        <color theme="5" tint="-0.24994659260841701"/>
      </top>
      <bottom style="medium">
        <color indexed="64"/>
      </bottom>
      <diagonal/>
    </border>
    <border>
      <left style="thin">
        <color theme="3" tint="0.39994506668294322"/>
      </left>
      <right style="thin">
        <color theme="3" tint="0.39994506668294322"/>
      </right>
      <top style="hair">
        <color theme="5" tint="-0.24994659260841701"/>
      </top>
      <bottom style="medium">
        <color indexed="64"/>
      </bottom>
      <diagonal/>
    </border>
    <border>
      <left style="thin">
        <color theme="0" tint="-0.24994659260841701"/>
      </left>
      <right/>
      <top/>
      <bottom style="medium">
        <color indexed="64"/>
      </bottom>
      <diagonal/>
    </border>
    <border>
      <left style="medium">
        <color indexed="64"/>
      </left>
      <right style="medium">
        <color indexed="64"/>
      </right>
      <top/>
      <bottom style="double">
        <color indexed="64"/>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style="medium">
        <color theme="6" tint="-0.499984740745262"/>
      </bottom>
      <diagonal/>
    </border>
    <border>
      <left style="medium">
        <color indexed="64"/>
      </left>
      <right style="thin">
        <color indexed="64"/>
      </right>
      <top style="thin">
        <color indexed="64"/>
      </top>
      <bottom style="thin">
        <color indexed="64"/>
      </bottom>
      <diagonal/>
    </border>
    <border>
      <left style="thin">
        <color theme="2" tint="-0.499984740745262"/>
      </left>
      <right style="thin">
        <color theme="2" tint="-0.499984740745262"/>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theme="2" tint="-0.24994659260841701"/>
      </top>
      <bottom style="thin">
        <color theme="2" tint="-0.24994659260841701"/>
      </bottom>
      <diagonal/>
    </border>
    <border>
      <left style="medium">
        <color indexed="64"/>
      </left>
      <right/>
      <top/>
      <bottom style="medium">
        <color theme="2" tint="-0.249977111117893"/>
      </bottom>
      <diagonal/>
    </border>
    <border>
      <left/>
      <right/>
      <top/>
      <bottom style="medium">
        <color theme="2" tint="-0.249977111117893"/>
      </bottom>
      <diagonal/>
    </border>
    <border>
      <left/>
      <right/>
      <top/>
      <bottom style="medium">
        <color theme="2" tint="-0.24994659260841701"/>
      </bottom>
      <diagonal/>
    </border>
    <border>
      <left style="medium">
        <color auto="1"/>
      </left>
      <right/>
      <top style="medium">
        <color theme="2" tint="-0.249977111117893"/>
      </top>
      <bottom/>
      <diagonal/>
    </border>
    <border>
      <left/>
      <right/>
      <top style="medium">
        <color theme="2" tint="-0.249977111117893"/>
      </top>
      <bottom/>
      <diagonal/>
    </border>
    <border>
      <left/>
      <right/>
      <top style="medium">
        <color theme="2" tint="-0.249977111117893"/>
      </top>
      <bottom style="thin">
        <color theme="2" tint="-9.9948118533890809E-2"/>
      </bottom>
      <diagonal/>
    </border>
    <border>
      <left/>
      <right/>
      <top/>
      <bottom style="thin">
        <color theme="2" tint="-0.24994659260841701"/>
      </bottom>
      <diagonal/>
    </border>
    <border>
      <left style="medium">
        <color indexed="64"/>
      </left>
      <right/>
      <top style="thin">
        <color theme="2" tint="-0.24994659260841701"/>
      </top>
      <bottom style="thin">
        <color theme="2" tint="-0.24994659260841701"/>
      </bottom>
      <diagonal/>
    </border>
    <border>
      <left/>
      <right/>
      <top style="thin">
        <color theme="2" tint="-9.9948118533890809E-2"/>
      </top>
      <bottom style="thin">
        <color theme="2" tint="-9.9948118533890809E-2"/>
      </bottom>
      <diagonal/>
    </border>
    <border>
      <left/>
      <right/>
      <top style="thin">
        <color theme="2" tint="-0.24994659260841701"/>
      </top>
      <bottom style="medium">
        <color theme="2" tint="-0.24994659260841701"/>
      </bottom>
      <diagonal/>
    </border>
    <border>
      <left style="medium">
        <color indexed="64"/>
      </left>
      <right/>
      <top/>
      <bottom style="thin">
        <color theme="2" tint="-0.24994659260841701"/>
      </bottom>
      <diagonal/>
    </border>
    <border>
      <left/>
      <right style="medium">
        <color indexed="64"/>
      </right>
      <top/>
      <bottom style="thin">
        <color theme="2" tint="-0.24994659260841701"/>
      </bottom>
      <diagonal/>
    </border>
    <border>
      <left style="medium">
        <color indexed="64"/>
      </left>
      <right/>
      <top style="thin">
        <color theme="2" tint="-0.24994659260841701"/>
      </top>
      <bottom style="medium">
        <color indexed="64"/>
      </bottom>
      <diagonal/>
    </border>
    <border>
      <left/>
      <right/>
      <top style="thin">
        <color theme="2" tint="-0.24994659260841701"/>
      </top>
      <bottom style="medium">
        <color indexed="64"/>
      </bottom>
      <diagonal/>
    </border>
    <border>
      <left/>
      <right style="medium">
        <color indexed="64"/>
      </right>
      <top style="thin">
        <color theme="2" tint="-0.24994659260841701"/>
      </top>
      <bottom style="medium">
        <color indexed="64"/>
      </bottom>
      <diagonal/>
    </border>
    <border>
      <left style="medium">
        <color auto="1"/>
      </left>
      <right/>
      <top style="thin">
        <color indexed="64"/>
      </top>
      <bottom style="thin">
        <color theme="2" tint="-0.24994659260841701"/>
      </bottom>
      <diagonal/>
    </border>
    <border>
      <left/>
      <right/>
      <top style="thin">
        <color indexed="64"/>
      </top>
      <bottom style="thin">
        <color theme="2" tint="-0.24994659260841701"/>
      </bottom>
      <diagonal/>
    </border>
    <border>
      <left/>
      <right style="medium">
        <color auto="1"/>
      </right>
      <top style="thin">
        <color indexed="64"/>
      </top>
      <bottom style="thin">
        <color theme="2" tint="-0.24994659260841701"/>
      </bottom>
      <diagonal/>
    </border>
    <border>
      <left/>
      <right style="medium">
        <color auto="1"/>
      </right>
      <top style="thin">
        <color theme="2" tint="-0.24994659260841701"/>
      </top>
      <bottom style="thin">
        <color theme="2" tint="-0.24994659260841701"/>
      </bottom>
      <diagonal/>
    </border>
    <border>
      <left style="medium">
        <color auto="1"/>
      </left>
      <right/>
      <top style="thin">
        <color theme="2" tint="-0.24994659260841701"/>
      </top>
      <bottom/>
      <diagonal/>
    </border>
    <border>
      <left/>
      <right/>
      <top style="thin">
        <color theme="2" tint="-0.24994659260841701"/>
      </top>
      <bottom/>
      <diagonal/>
    </border>
    <border>
      <left/>
      <right style="medium">
        <color auto="1"/>
      </right>
      <top style="thin">
        <color theme="2" tint="-0.24994659260841701"/>
      </top>
      <bottom/>
      <diagonal/>
    </border>
    <border>
      <left style="medium">
        <color indexed="64"/>
      </left>
      <right/>
      <top style="thin">
        <color theme="2" tint="-0.24994659260841701"/>
      </top>
      <bottom style="thin">
        <color indexed="64"/>
      </bottom>
      <diagonal/>
    </border>
    <border>
      <left/>
      <right/>
      <top style="thin">
        <color theme="2" tint="-0.24994659260841701"/>
      </top>
      <bottom style="thin">
        <color indexed="64"/>
      </bottom>
      <diagonal/>
    </border>
    <border>
      <left/>
      <right style="medium">
        <color indexed="64"/>
      </right>
      <top style="thin">
        <color theme="2" tint="-0.24994659260841701"/>
      </top>
      <bottom style="thin">
        <color indexed="64"/>
      </bottom>
      <diagonal/>
    </border>
    <border>
      <left/>
      <right style="medium">
        <color indexed="64"/>
      </right>
      <top style="medium">
        <color indexed="64"/>
      </top>
      <bottom style="thin">
        <color theme="2" tint="-0.24994659260841701"/>
      </bottom>
      <diagonal/>
    </border>
  </borders>
  <cellStyleXfs count="1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77" fillId="0" borderId="0"/>
    <xf numFmtId="44" fontId="1" fillId="0" borderId="0" applyFont="0" applyFill="0" applyBorder="0" applyAlignment="0" applyProtection="0"/>
    <xf numFmtId="0" fontId="78" fillId="31" borderId="0" applyNumberFormat="0" applyBorder="0" applyAlignment="0" applyProtection="0"/>
    <xf numFmtId="0" fontId="1" fillId="0" borderId="0"/>
    <xf numFmtId="0" fontId="85" fillId="0" borderId="0" applyNumberFormat="0" applyFill="0" applyBorder="0" applyAlignment="0" applyProtection="0"/>
    <xf numFmtId="0" fontId="3" fillId="0" borderId="0"/>
    <xf numFmtId="0" fontId="92" fillId="0" borderId="0"/>
    <xf numFmtId="0" fontId="97" fillId="0" borderId="0"/>
    <xf numFmtId="9" fontId="3" fillId="0" borderId="0" applyFont="0" applyFill="0" applyBorder="0" applyAlignment="0" applyProtection="0"/>
    <xf numFmtId="0" fontId="92" fillId="0" borderId="0"/>
    <xf numFmtId="0" fontId="92" fillId="0" borderId="0"/>
    <xf numFmtId="9" fontId="92" fillId="0" borderId="0" applyFont="0" applyFill="0" applyBorder="0" applyAlignment="0" applyProtection="0"/>
  </cellStyleXfs>
  <cellXfs count="2603">
    <xf numFmtId="0" fontId="0" fillId="0" borderId="0" xfId="0"/>
    <xf numFmtId="0" fontId="3" fillId="0" borderId="0" xfId="0" applyFont="1" applyAlignment="1">
      <alignment vertical="center"/>
    </xf>
    <xf numFmtId="0" fontId="12" fillId="0" borderId="0" xfId="0" applyFont="1" applyAlignment="1">
      <alignment horizontal="left"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117" xfId="0" applyFont="1" applyBorder="1" applyAlignment="1">
      <alignment vertical="center"/>
    </xf>
    <xf numFmtId="0" fontId="3" fillId="0" borderId="118" xfId="0" applyFont="1" applyBorder="1" applyAlignment="1">
      <alignment vertical="center"/>
    </xf>
    <xf numFmtId="0" fontId="25" fillId="0" borderId="0" xfId="0" applyFont="1" applyAlignment="1">
      <alignment horizontal="center" vertical="center" wrapText="1"/>
    </xf>
    <xf numFmtId="42" fontId="21" fillId="0" borderId="0" xfId="0" applyNumberFormat="1" applyFont="1" applyAlignment="1">
      <alignment vertical="center"/>
    </xf>
    <xf numFmtId="0" fontId="13" fillId="0" borderId="0" xfId="0" applyFont="1"/>
    <xf numFmtId="0" fontId="24" fillId="0" borderId="0" xfId="0" applyFont="1"/>
    <xf numFmtId="42" fontId="14" fillId="0" borderId="0" xfId="0" applyNumberFormat="1" applyFont="1"/>
    <xf numFmtId="42" fontId="21" fillId="6" borderId="68" xfId="0" applyNumberFormat="1" applyFont="1" applyFill="1" applyBorder="1" applyAlignment="1">
      <alignment vertical="center"/>
    </xf>
    <xf numFmtId="0" fontId="24" fillId="0" borderId="93" xfId="0" applyFont="1" applyBorder="1"/>
    <xf numFmtId="5" fontId="23" fillId="0" borderId="90" xfId="0" applyNumberFormat="1" applyFont="1" applyBorder="1" applyAlignment="1">
      <alignment vertical="center"/>
    </xf>
    <xf numFmtId="42" fontId="21" fillId="0" borderId="132" xfId="0" applyNumberFormat="1" applyFont="1" applyBorder="1" applyAlignment="1">
      <alignment vertical="center"/>
    </xf>
    <xf numFmtId="5" fontId="28" fillId="0" borderId="90" xfId="0" applyNumberFormat="1" applyFont="1" applyBorder="1" applyAlignment="1">
      <alignment vertical="center"/>
    </xf>
    <xf numFmtId="5" fontId="25" fillId="0" borderId="90" xfId="0" applyNumberFormat="1" applyFont="1" applyBorder="1" applyAlignment="1">
      <alignment vertical="center"/>
    </xf>
    <xf numFmtId="42" fontId="21" fillId="0" borderId="90" xfId="0" applyNumberFormat="1" applyFont="1" applyBorder="1" applyAlignment="1">
      <alignment vertical="center"/>
    </xf>
    <xf numFmtId="42" fontId="21" fillId="16" borderId="116" xfId="0" applyNumberFormat="1" applyFont="1" applyFill="1" applyBorder="1" applyAlignment="1">
      <alignment vertical="center"/>
    </xf>
    <xf numFmtId="5" fontId="11" fillId="0" borderId="35" xfId="0" applyNumberFormat="1" applyFont="1" applyBorder="1" applyAlignment="1">
      <alignment vertical="center"/>
    </xf>
    <xf numFmtId="5" fontId="10" fillId="0" borderId="35" xfId="0" applyNumberFormat="1" applyFont="1" applyBorder="1" applyAlignment="1">
      <alignment vertical="center"/>
    </xf>
    <xf numFmtId="44" fontId="21" fillId="0" borderId="0" xfId="0" applyNumberFormat="1" applyFont="1" applyAlignment="1">
      <alignment vertical="center"/>
    </xf>
    <xf numFmtId="44" fontId="32" fillId="0" borderId="0" xfId="0" applyNumberFormat="1" applyFont="1" applyAlignment="1">
      <alignment vertical="center"/>
    </xf>
    <xf numFmtId="44" fontId="21" fillId="0" borderId="35" xfId="0" applyNumberFormat="1" applyFont="1" applyBorder="1" applyAlignment="1">
      <alignment vertical="center"/>
    </xf>
    <xf numFmtId="0" fontId="11" fillId="5" borderId="0" xfId="0" applyFont="1" applyFill="1" applyAlignment="1">
      <alignment horizontal="center" wrapText="1"/>
    </xf>
    <xf numFmtId="5" fontId="23" fillId="0" borderId="0" xfId="0" applyNumberFormat="1" applyFont="1" applyAlignment="1">
      <alignment vertical="center"/>
    </xf>
    <xf numFmtId="0" fontId="23" fillId="0" borderId="0" xfId="0" applyFont="1"/>
    <xf numFmtId="3" fontId="23" fillId="0" borderId="0" xfId="0" applyNumberFormat="1" applyFont="1" applyAlignment="1">
      <alignment vertical="center"/>
    </xf>
    <xf numFmtId="5" fontId="28" fillId="0" borderId="0" xfId="0" applyNumberFormat="1" applyFont="1" applyAlignment="1">
      <alignment vertical="center"/>
    </xf>
    <xf numFmtId="5" fontId="25" fillId="0" borderId="0" xfId="0" applyNumberFormat="1" applyFont="1" applyAlignment="1">
      <alignment vertical="center"/>
    </xf>
    <xf numFmtId="0" fontId="23" fillId="0" borderId="0" xfId="0" applyFont="1" applyAlignment="1">
      <alignment vertical="center"/>
    </xf>
    <xf numFmtId="164" fontId="23" fillId="0" borderId="0" xfId="0" applyNumberFormat="1" applyFont="1" applyAlignment="1">
      <alignment vertical="center"/>
    </xf>
    <xf numFmtId="9" fontId="23" fillId="0" borderId="0" xfId="0" applyNumberFormat="1" applyFont="1" applyAlignment="1">
      <alignment vertical="center"/>
    </xf>
    <xf numFmtId="165" fontId="23" fillId="0" borderId="0" xfId="0" applyNumberFormat="1" applyFont="1" applyAlignment="1">
      <alignment vertical="center"/>
    </xf>
    <xf numFmtId="9" fontId="23" fillId="0" borderId="0" xfId="0" applyNumberFormat="1" applyFont="1" applyAlignment="1">
      <alignment horizontal="right" vertical="center"/>
    </xf>
    <xf numFmtId="5" fontId="23" fillId="0" borderId="0" xfId="0" applyNumberFormat="1" applyFont="1" applyAlignment="1">
      <alignment horizontal="center" vertical="center"/>
    </xf>
    <xf numFmtId="5" fontId="23" fillId="0" borderId="35" xfId="0" applyNumberFormat="1" applyFont="1" applyBorder="1" applyAlignment="1">
      <alignment vertical="center"/>
    </xf>
    <xf numFmtId="5" fontId="25" fillId="0" borderId="35" xfId="0" applyNumberFormat="1" applyFont="1" applyBorder="1" applyAlignment="1">
      <alignment vertical="center"/>
    </xf>
    <xf numFmtId="164" fontId="23" fillId="0" borderId="0" xfId="0" applyNumberFormat="1" applyFont="1" applyAlignment="1">
      <alignment horizontal="center" vertical="center"/>
    </xf>
    <xf numFmtId="5" fontId="28" fillId="0" borderId="13" xfId="0" applyNumberFormat="1" applyFont="1" applyBorder="1"/>
    <xf numFmtId="5" fontId="25" fillId="0" borderId="13" xfId="0" applyNumberFormat="1" applyFont="1" applyBorder="1"/>
    <xf numFmtId="0" fontId="25" fillId="0" borderId="13" xfId="0" applyFont="1" applyBorder="1"/>
    <xf numFmtId="0" fontId="30" fillId="0" borderId="0" xfId="0" applyFont="1"/>
    <xf numFmtId="5" fontId="26" fillId="0" borderId="0" xfId="0" applyNumberFormat="1" applyFont="1" applyAlignment="1">
      <alignment horizontal="center" vertical="center" wrapText="1"/>
    </xf>
    <xf numFmtId="5" fontId="30" fillId="0" borderId="0" xfId="0" applyNumberFormat="1" applyFont="1" applyAlignment="1">
      <alignment vertical="center"/>
    </xf>
    <xf numFmtId="0" fontId="30" fillId="0" borderId="0" xfId="0" applyFont="1" applyAlignment="1">
      <alignment vertical="center"/>
    </xf>
    <xf numFmtId="164" fontId="30" fillId="0" borderId="0" xfId="0" applyNumberFormat="1" applyFont="1" applyAlignment="1">
      <alignment vertical="center"/>
    </xf>
    <xf numFmtId="5" fontId="27" fillId="0" borderId="0" xfId="0" applyNumberFormat="1" applyFont="1" applyAlignment="1">
      <alignment vertical="center"/>
    </xf>
    <xf numFmtId="3" fontId="23" fillId="0" borderId="0" xfId="0" applyNumberFormat="1" applyFont="1"/>
    <xf numFmtId="5" fontId="23" fillId="0" borderId="0" xfId="0" applyNumberFormat="1" applyFont="1"/>
    <xf numFmtId="42" fontId="14" fillId="0" borderId="0" xfId="0" applyNumberFormat="1" applyFont="1" applyAlignment="1">
      <alignment vertical="center"/>
    </xf>
    <xf numFmtId="42" fontId="18" fillId="0" borderId="0" xfId="0" applyNumberFormat="1" applyFont="1" applyAlignment="1">
      <alignment vertical="center"/>
    </xf>
    <xf numFmtId="42" fontId="17" fillId="0" borderId="0" xfId="0" applyNumberFormat="1" applyFont="1" applyAlignment="1">
      <alignment vertical="center"/>
    </xf>
    <xf numFmtId="5" fontId="28" fillId="0" borderId="13" xfId="0" applyNumberFormat="1" applyFont="1" applyBorder="1" applyAlignment="1">
      <alignment vertical="center"/>
    </xf>
    <xf numFmtId="5" fontId="25" fillId="0" borderId="13" xfId="0" applyNumberFormat="1" applyFont="1" applyBorder="1" applyAlignment="1">
      <alignment vertical="center"/>
    </xf>
    <xf numFmtId="5" fontId="23" fillId="0" borderId="13" xfId="0" applyNumberFormat="1" applyFont="1" applyBorder="1" applyAlignment="1">
      <alignment vertical="center"/>
    </xf>
    <xf numFmtId="0" fontId="28" fillId="0" borderId="13" xfId="0" applyFont="1" applyBorder="1" applyAlignment="1">
      <alignment vertical="center"/>
    </xf>
    <xf numFmtId="0" fontId="23" fillId="0" borderId="0" xfId="0" applyFont="1" applyAlignment="1">
      <alignment horizontal="left" vertical="center"/>
    </xf>
    <xf numFmtId="0" fontId="30" fillId="0" borderId="0" xfId="0" applyFont="1" applyAlignment="1">
      <alignment horizontal="center" wrapText="1"/>
    </xf>
    <xf numFmtId="42" fontId="14" fillId="0" borderId="13" xfId="0" applyNumberFormat="1" applyFont="1" applyBorder="1"/>
    <xf numFmtId="42" fontId="14" fillId="0" borderId="35" xfId="0" applyNumberFormat="1" applyFont="1" applyBorder="1" applyAlignment="1">
      <alignment vertical="center"/>
    </xf>
    <xf numFmtId="42" fontId="14" fillId="0" borderId="73" xfId="0" applyNumberFormat="1" applyFont="1" applyBorder="1" applyAlignment="1" applyProtection="1">
      <alignment vertical="center"/>
      <protection locked="0"/>
    </xf>
    <xf numFmtId="5" fontId="25" fillId="0" borderId="0" xfId="0" applyNumberFormat="1" applyFont="1" applyAlignment="1">
      <alignment horizontal="right" vertical="center"/>
    </xf>
    <xf numFmtId="5" fontId="23" fillId="0" borderId="0" xfId="0" applyNumberFormat="1" applyFont="1" applyAlignment="1">
      <alignment horizontal="left" vertical="center"/>
    </xf>
    <xf numFmtId="0" fontId="23" fillId="0" borderId="0" xfId="0" applyFont="1" applyAlignment="1">
      <alignment horizontal="left"/>
    </xf>
    <xf numFmtId="42" fontId="14" fillId="11" borderId="135" xfId="0" applyNumberFormat="1" applyFont="1" applyFill="1" applyBorder="1" applyAlignment="1">
      <alignment vertical="center"/>
    </xf>
    <xf numFmtId="42" fontId="14" fillId="11" borderId="18" xfId="0" applyNumberFormat="1" applyFont="1" applyFill="1" applyBorder="1" applyAlignment="1">
      <alignment vertical="center"/>
    </xf>
    <xf numFmtId="42" fontId="14" fillId="6" borderId="133" xfId="0" applyNumberFormat="1" applyFont="1" applyFill="1" applyBorder="1" applyAlignment="1">
      <alignment vertical="center"/>
    </xf>
    <xf numFmtId="42" fontId="14" fillId="11" borderId="23" xfId="0" applyNumberFormat="1" applyFont="1" applyFill="1" applyBorder="1" applyAlignment="1">
      <alignment vertical="center"/>
    </xf>
    <xf numFmtId="42" fontId="14" fillId="0" borderId="46" xfId="0" applyNumberFormat="1" applyFont="1" applyBorder="1" applyAlignment="1" applyProtection="1">
      <alignment vertical="center"/>
      <protection locked="0"/>
    </xf>
    <xf numFmtId="42" fontId="14" fillId="11" borderId="86" xfId="0" applyNumberFormat="1" applyFont="1" applyFill="1" applyBorder="1" applyAlignment="1">
      <alignment vertical="center"/>
    </xf>
    <xf numFmtId="42" fontId="14" fillId="11" borderId="134" xfId="0" applyNumberFormat="1" applyFont="1" applyFill="1" applyBorder="1" applyAlignment="1">
      <alignment vertical="center"/>
    </xf>
    <xf numFmtId="42" fontId="26" fillId="15" borderId="133" xfId="0" applyNumberFormat="1" applyFont="1" applyFill="1" applyBorder="1" applyAlignment="1">
      <alignment vertical="center"/>
    </xf>
    <xf numFmtId="42" fontId="30" fillId="15" borderId="122" xfId="0" applyNumberFormat="1" applyFont="1" applyFill="1" applyBorder="1" applyAlignment="1">
      <alignment vertical="center"/>
    </xf>
    <xf numFmtId="42" fontId="14" fillId="18" borderId="128" xfId="0" applyNumberFormat="1" applyFont="1" applyFill="1" applyBorder="1" applyAlignment="1">
      <alignment vertical="center"/>
    </xf>
    <xf numFmtId="42" fontId="14" fillId="17" borderId="131" xfId="0" applyNumberFormat="1" applyFont="1" applyFill="1" applyBorder="1" applyAlignment="1">
      <alignment vertical="center"/>
    </xf>
    <xf numFmtId="42" fontId="14" fillId="17" borderId="83" xfId="0" applyNumberFormat="1" applyFont="1" applyFill="1" applyBorder="1" applyAlignment="1">
      <alignment vertical="center"/>
    </xf>
    <xf numFmtId="42" fontId="14" fillId="17" borderId="58" xfId="0" applyNumberFormat="1" applyFont="1" applyFill="1" applyBorder="1" applyAlignment="1">
      <alignment vertical="center"/>
    </xf>
    <xf numFmtId="42" fontId="14" fillId="17" borderId="128" xfId="0" applyNumberFormat="1" applyFont="1" applyFill="1" applyBorder="1" applyAlignment="1">
      <alignment vertical="center"/>
    </xf>
    <xf numFmtId="42" fontId="14" fillId="17" borderId="125" xfId="0" applyNumberFormat="1" applyFont="1" applyFill="1" applyBorder="1" applyAlignment="1">
      <alignment vertical="center"/>
    </xf>
    <xf numFmtId="42" fontId="14" fillId="17" borderId="126" xfId="0" applyNumberFormat="1" applyFont="1" applyFill="1" applyBorder="1" applyAlignment="1">
      <alignment vertical="center"/>
    </xf>
    <xf numFmtId="42" fontId="14" fillId="17" borderId="124" xfId="0" applyNumberFormat="1" applyFont="1" applyFill="1" applyBorder="1" applyAlignment="1">
      <alignment vertical="center"/>
    </xf>
    <xf numFmtId="42" fontId="14" fillId="17" borderId="25" xfId="0" applyNumberFormat="1" applyFont="1" applyFill="1" applyBorder="1" applyAlignment="1">
      <alignment vertical="center"/>
    </xf>
    <xf numFmtId="42" fontId="14" fillId="17" borderId="3" xfId="0" applyNumberFormat="1" applyFont="1" applyFill="1" applyBorder="1" applyAlignment="1">
      <alignment vertical="center"/>
    </xf>
    <xf numFmtId="42" fontId="14" fillId="17" borderId="72" xfId="0" applyNumberFormat="1" applyFont="1" applyFill="1" applyBorder="1" applyAlignment="1">
      <alignment vertical="center"/>
    </xf>
    <xf numFmtId="42" fontId="14" fillId="17" borderId="65" xfId="0" applyNumberFormat="1" applyFont="1" applyFill="1" applyBorder="1" applyAlignment="1">
      <alignment vertical="center"/>
    </xf>
    <xf numFmtId="42" fontId="14" fillId="6" borderId="12" xfId="0" applyNumberFormat="1" applyFont="1" applyFill="1" applyBorder="1" applyAlignment="1">
      <alignment vertical="center"/>
    </xf>
    <xf numFmtId="42" fontId="14" fillId="17" borderId="11" xfId="0" applyNumberFormat="1" applyFont="1" applyFill="1" applyBorder="1" applyAlignment="1">
      <alignment vertical="center"/>
    </xf>
    <xf numFmtId="42" fontId="14" fillId="17" borderId="16" xfId="0" applyNumberFormat="1" applyFont="1" applyFill="1" applyBorder="1" applyAlignment="1">
      <alignment vertical="center"/>
    </xf>
    <xf numFmtId="42" fontId="14" fillId="17" borderId="28" xfId="0" applyNumberFormat="1" applyFont="1" applyFill="1" applyBorder="1" applyAlignment="1">
      <alignment vertical="center"/>
    </xf>
    <xf numFmtId="42" fontId="14" fillId="17" borderId="81" xfId="0" applyNumberFormat="1" applyFont="1" applyFill="1" applyBorder="1" applyAlignment="1">
      <alignment vertical="center"/>
    </xf>
    <xf numFmtId="42" fontId="14" fillId="17" borderId="88" xfId="0" applyNumberFormat="1" applyFont="1" applyFill="1" applyBorder="1" applyAlignment="1">
      <alignment vertical="center"/>
    </xf>
    <xf numFmtId="5" fontId="28" fillId="0" borderId="74" xfId="0" applyNumberFormat="1" applyFont="1" applyBorder="1" applyAlignment="1">
      <alignment vertical="center"/>
    </xf>
    <xf numFmtId="5" fontId="25" fillId="0" borderId="74" xfId="0" applyNumberFormat="1" applyFont="1" applyBorder="1" applyAlignment="1">
      <alignment vertical="center"/>
    </xf>
    <xf numFmtId="5" fontId="23" fillId="0" borderId="74" xfId="0" applyNumberFormat="1" applyFont="1" applyBorder="1" applyAlignment="1">
      <alignment vertical="center"/>
    </xf>
    <xf numFmtId="42" fontId="14" fillId="0" borderId="74" xfId="0" applyNumberFormat="1" applyFont="1" applyBorder="1" applyAlignment="1">
      <alignment vertical="center"/>
    </xf>
    <xf numFmtId="5" fontId="23" fillId="5" borderId="35" xfId="0" applyNumberFormat="1" applyFont="1" applyFill="1" applyBorder="1" applyAlignment="1">
      <alignment vertical="center"/>
    </xf>
    <xf numFmtId="3" fontId="23" fillId="5" borderId="35" xfId="0" applyNumberFormat="1" applyFont="1" applyFill="1" applyBorder="1" applyAlignment="1">
      <alignment vertical="center"/>
    </xf>
    <xf numFmtId="42" fontId="14" fillId="5" borderId="35" xfId="0" applyNumberFormat="1" applyFont="1" applyFill="1" applyBorder="1" applyAlignment="1">
      <alignment vertical="center"/>
    </xf>
    <xf numFmtId="42" fontId="14" fillId="13" borderId="35" xfId="0" applyNumberFormat="1" applyFont="1" applyFill="1" applyBorder="1" applyAlignment="1">
      <alignment vertical="center"/>
    </xf>
    <xf numFmtId="5" fontId="28" fillId="0" borderId="35" xfId="0" applyNumberFormat="1" applyFont="1" applyBorder="1" applyAlignment="1">
      <alignment vertical="center"/>
    </xf>
    <xf numFmtId="42" fontId="14" fillId="17" borderId="73" xfId="0" applyNumberFormat="1" applyFont="1" applyFill="1" applyBorder="1" applyAlignment="1">
      <alignment vertical="center"/>
    </xf>
    <xf numFmtId="42" fontId="14" fillId="17" borderId="121" xfId="0" applyNumberFormat="1" applyFont="1" applyFill="1" applyBorder="1" applyAlignment="1">
      <alignment vertical="center"/>
    </xf>
    <xf numFmtId="0" fontId="14" fillId="0" borderId="0" xfId="0" applyFont="1"/>
    <xf numFmtId="0" fontId="18" fillId="0" borderId="0" xfId="0" applyFont="1"/>
    <xf numFmtId="0" fontId="3" fillId="0" borderId="32" xfId="0" applyFont="1" applyBorder="1"/>
    <xf numFmtId="0" fontId="3" fillId="0" borderId="0" xfId="0" applyFont="1"/>
    <xf numFmtId="0" fontId="3" fillId="0" borderId="33" xfId="0" applyFont="1" applyBorder="1"/>
    <xf numFmtId="0" fontId="9" fillId="15" borderId="139" xfId="0" applyFont="1" applyFill="1" applyBorder="1" applyAlignment="1">
      <alignment vertical="center" wrapText="1"/>
    </xf>
    <xf numFmtId="0" fontId="5" fillId="15" borderId="139" xfId="0" applyFont="1" applyFill="1" applyBorder="1" applyAlignment="1">
      <alignment vertical="center" wrapText="1"/>
    </xf>
    <xf numFmtId="0" fontId="9" fillId="15" borderId="140" xfId="0" applyFont="1" applyFill="1" applyBorder="1" applyAlignment="1">
      <alignment vertical="center" wrapText="1"/>
    </xf>
    <xf numFmtId="0" fontId="23" fillId="0" borderId="206" xfId="0" applyFont="1" applyBorder="1"/>
    <xf numFmtId="0" fontId="23" fillId="0" borderId="207" xfId="0" applyFont="1" applyBorder="1"/>
    <xf numFmtId="0" fontId="23" fillId="0" borderId="3" xfId="0" applyFont="1" applyBorder="1"/>
    <xf numFmtId="5" fontId="23" fillId="0" borderId="206" xfId="0" applyNumberFormat="1" applyFont="1" applyBorder="1" applyAlignment="1">
      <alignment vertical="center"/>
    </xf>
    <xf numFmtId="0" fontId="23" fillId="0" borderId="206" xfId="0" applyFont="1" applyBorder="1" applyAlignment="1">
      <alignment vertical="center"/>
    </xf>
    <xf numFmtId="0" fontId="31" fillId="0" borderId="0" xfId="0" applyFont="1" applyAlignment="1">
      <alignment vertical="center"/>
    </xf>
    <xf numFmtId="0" fontId="15" fillId="0" borderId="0" xfId="0" applyFont="1"/>
    <xf numFmtId="44" fontId="14" fillId="0" borderId="0" xfId="0" applyNumberFormat="1" applyFont="1"/>
    <xf numFmtId="0" fontId="48" fillId="0" borderId="0" xfId="0" applyFont="1"/>
    <xf numFmtId="0" fontId="50" fillId="0" borderId="0" xfId="0" applyFont="1"/>
    <xf numFmtId="6" fontId="50" fillId="0" borderId="0" xfId="0" applyNumberFormat="1" applyFont="1"/>
    <xf numFmtId="6" fontId="51" fillId="15" borderId="138" xfId="0" applyNumberFormat="1" applyFont="1" applyFill="1" applyBorder="1" applyAlignment="1">
      <alignment horizontal="center"/>
    </xf>
    <xf numFmtId="0" fontId="51" fillId="15" borderId="137" xfId="0" applyFont="1" applyFill="1" applyBorder="1" applyAlignment="1">
      <alignment horizontal="center" vertical="center" wrapText="1"/>
    </xf>
    <xf numFmtId="0" fontId="52" fillId="0" borderId="13" xfId="0" applyFont="1" applyBorder="1"/>
    <xf numFmtId="0" fontId="50" fillId="0" borderId="13" xfId="0" applyFont="1" applyBorder="1"/>
    <xf numFmtId="0" fontId="51" fillId="0" borderId="0" xfId="0" applyFont="1"/>
    <xf numFmtId="42" fontId="50" fillId="6" borderId="100" xfId="0" applyNumberFormat="1" applyFont="1" applyFill="1" applyBorder="1"/>
    <xf numFmtId="0" fontId="50" fillId="0" borderId="6" xfId="0" applyFont="1" applyBorder="1"/>
    <xf numFmtId="42" fontId="50" fillId="6" borderId="98" xfId="0" applyNumberFormat="1" applyFont="1" applyFill="1" applyBorder="1"/>
    <xf numFmtId="42" fontId="50" fillId="6" borderId="99" xfId="0" applyNumberFormat="1" applyFont="1" applyFill="1" applyBorder="1"/>
    <xf numFmtId="42" fontId="50" fillId="6" borderId="97" xfId="0" applyNumberFormat="1" applyFont="1" applyFill="1" applyBorder="1"/>
    <xf numFmtId="42" fontId="50" fillId="6" borderId="85" xfId="0" applyNumberFormat="1" applyFont="1" applyFill="1" applyBorder="1"/>
    <xf numFmtId="42" fontId="51" fillId="6" borderId="142" xfId="0" applyNumberFormat="1" applyFont="1" applyFill="1" applyBorder="1"/>
    <xf numFmtId="6" fontId="50" fillId="0" borderId="13" xfId="0" applyNumberFormat="1" applyFont="1" applyBorder="1"/>
    <xf numFmtId="6" fontId="50" fillId="0" borderId="42" xfId="0" applyNumberFormat="1" applyFont="1" applyBorder="1"/>
    <xf numFmtId="42" fontId="50" fillId="6" borderId="5" xfId="0" applyNumberFormat="1" applyFont="1" applyFill="1" applyBorder="1"/>
    <xf numFmtId="42" fontId="51" fillId="6" borderId="5" xfId="0" applyNumberFormat="1" applyFont="1" applyFill="1" applyBorder="1"/>
    <xf numFmtId="8" fontId="50" fillId="0" borderId="42" xfId="0" applyNumberFormat="1" applyFont="1" applyBorder="1"/>
    <xf numFmtId="166" fontId="14" fillId="0" borderId="0" xfId="0" applyNumberFormat="1" applyFont="1" applyAlignment="1">
      <alignment horizontal="left"/>
    </xf>
    <xf numFmtId="0" fontId="38" fillId="0" borderId="0" xfId="0" applyFont="1"/>
    <xf numFmtId="44" fontId="18" fillId="0" borderId="0" xfId="0" applyNumberFormat="1" applyFont="1" applyAlignment="1">
      <alignment horizontal="left"/>
    </xf>
    <xf numFmtId="0" fontId="3" fillId="0" borderId="29" xfId="0" applyFont="1" applyBorder="1" applyAlignment="1">
      <alignment vertical="center"/>
    </xf>
    <xf numFmtId="0" fontId="14" fillId="0" borderId="33" xfId="0" applyFont="1" applyBorder="1"/>
    <xf numFmtId="0" fontId="14" fillId="0" borderId="32" xfId="0" applyFont="1" applyBorder="1" applyAlignment="1">
      <alignment vertical="center"/>
    </xf>
    <xf numFmtId="0" fontId="44" fillId="0" borderId="0" xfId="0" applyFont="1" applyAlignment="1">
      <alignment horizontal="right"/>
    </xf>
    <xf numFmtId="0" fontId="14" fillId="0" borderId="34" xfId="0" applyFont="1" applyBorder="1" applyAlignment="1">
      <alignment vertical="center"/>
    </xf>
    <xf numFmtId="0" fontId="14" fillId="0" borderId="35" xfId="0" applyFont="1" applyBorder="1" applyAlignment="1">
      <alignment vertical="center"/>
    </xf>
    <xf numFmtId="0" fontId="14" fillId="0" borderId="35" xfId="0" applyFont="1" applyBorder="1"/>
    <xf numFmtId="0" fontId="14" fillId="0" borderId="36" xfId="0" applyFont="1" applyBorder="1"/>
    <xf numFmtId="0" fontId="14" fillId="0" borderId="29" xfId="0" applyFont="1" applyBorder="1"/>
    <xf numFmtId="0" fontId="14" fillId="0" borderId="30" xfId="0" applyFont="1" applyBorder="1"/>
    <xf numFmtId="0" fontId="14" fillId="0" borderId="30" xfId="0" applyFont="1" applyBorder="1" applyAlignment="1">
      <alignment horizontal="center"/>
    </xf>
    <xf numFmtId="166" fontId="14" fillId="0" borderId="30" xfId="0" applyNumberFormat="1" applyFont="1" applyBorder="1"/>
    <xf numFmtId="9" fontId="14" fillId="0" borderId="30" xfId="0" applyNumberFormat="1" applyFont="1" applyBorder="1" applyAlignment="1">
      <alignment horizontal="center"/>
    </xf>
    <xf numFmtId="166" fontId="14" fillId="0" borderId="30" xfId="0" applyNumberFormat="1" applyFont="1" applyBorder="1" applyAlignment="1">
      <alignment horizontal="center"/>
    </xf>
    <xf numFmtId="3" fontId="14" fillId="0" borderId="30" xfId="0" applyNumberFormat="1" applyFont="1" applyBorder="1"/>
    <xf numFmtId="0" fontId="14" fillId="0" borderId="31" xfId="0" applyFont="1" applyBorder="1"/>
    <xf numFmtId="0" fontId="14" fillId="0" borderId="32" xfId="0" applyFont="1" applyBorder="1"/>
    <xf numFmtId="0" fontId="14" fillId="0" borderId="0" xfId="0" applyFont="1" applyAlignment="1">
      <alignment horizontal="center"/>
    </xf>
    <xf numFmtId="166" fontId="14" fillId="0" borderId="0" xfId="0" applyNumberFormat="1" applyFont="1"/>
    <xf numFmtId="9" fontId="14" fillId="0" borderId="0" xfId="0" applyNumberFormat="1" applyFont="1" applyAlignment="1">
      <alignment horizontal="center"/>
    </xf>
    <xf numFmtId="166" fontId="14" fillId="0" borderId="0" xfId="0" applyNumberFormat="1" applyFont="1" applyAlignment="1">
      <alignment horizontal="center"/>
    </xf>
    <xf numFmtId="3" fontId="14" fillId="0" borderId="0" xfId="0" applyNumberFormat="1" applyFont="1"/>
    <xf numFmtId="166" fontId="14" fillId="0" borderId="0" xfId="0" applyNumberFormat="1" applyFont="1" applyAlignment="1">
      <alignment horizontal="center" wrapText="1"/>
    </xf>
    <xf numFmtId="0" fontId="14" fillId="0" borderId="32" xfId="0" applyFont="1" applyBorder="1" applyAlignment="1">
      <alignment wrapText="1"/>
    </xf>
    <xf numFmtId="166" fontId="14" fillId="0" borderId="0" xfId="0" applyNumberFormat="1" applyFont="1" applyAlignment="1">
      <alignment wrapText="1"/>
    </xf>
    <xf numFmtId="3" fontId="15" fillId="0" borderId="33" xfId="0" applyNumberFormat="1" applyFont="1" applyBorder="1"/>
    <xf numFmtId="166" fontId="15" fillId="0" borderId="33" xfId="0" applyNumberFormat="1" applyFont="1" applyBorder="1"/>
    <xf numFmtId="3" fontId="15" fillId="0" borderId="32" xfId="0" applyNumberFormat="1" applyFont="1" applyBorder="1"/>
    <xf numFmtId="166" fontId="15" fillId="0" borderId="13" xfId="0" applyNumberFormat="1" applyFont="1" applyBorder="1" applyAlignment="1">
      <alignment horizontal="right"/>
    </xf>
    <xf numFmtId="166" fontId="15" fillId="0" borderId="107" xfId="0" applyNumberFormat="1" applyFont="1" applyBorder="1"/>
    <xf numFmtId="166" fontId="15" fillId="0" borderId="0" xfId="0" applyNumberFormat="1" applyFont="1"/>
    <xf numFmtId="3" fontId="15" fillId="0" borderId="0" xfId="0" applyNumberFormat="1" applyFont="1"/>
    <xf numFmtId="3" fontId="16" fillId="0" borderId="0" xfId="0" applyNumberFormat="1" applyFont="1"/>
    <xf numFmtId="166" fontId="13" fillId="0" borderId="0" xfId="0" applyNumberFormat="1" applyFont="1"/>
    <xf numFmtId="166" fontId="18" fillId="0" borderId="0" xfId="0" applyNumberFormat="1" applyFont="1"/>
    <xf numFmtId="166" fontId="15" fillId="0" borderId="0" xfId="0" applyNumberFormat="1" applyFont="1" applyAlignment="1">
      <alignment horizontal="right"/>
    </xf>
    <xf numFmtId="0" fontId="38" fillId="0" borderId="33" xfId="0" applyFont="1" applyBorder="1" applyAlignment="1">
      <alignment wrapText="1"/>
    </xf>
    <xf numFmtId="0" fontId="38" fillId="7" borderId="0" xfId="0" applyFont="1" applyFill="1" applyAlignment="1">
      <alignment vertical="center"/>
    </xf>
    <xf numFmtId="0" fontId="51" fillId="7" borderId="0" xfId="0" applyFont="1" applyFill="1" applyAlignment="1">
      <alignment horizontal="left" vertical="center"/>
    </xf>
    <xf numFmtId="0" fontId="51" fillId="7" borderId="0" xfId="0" applyFont="1" applyFill="1" applyAlignment="1">
      <alignment horizontal="right" vertical="center"/>
    </xf>
    <xf numFmtId="0" fontId="40" fillId="15" borderId="143" xfId="0" applyFont="1" applyFill="1" applyBorder="1" applyAlignment="1">
      <alignment horizontal="center" vertical="center"/>
    </xf>
    <xf numFmtId="0" fontId="40" fillId="8" borderId="188" xfId="0" applyFont="1" applyFill="1" applyBorder="1" applyAlignment="1">
      <alignment horizontal="center" vertical="center"/>
    </xf>
    <xf numFmtId="5" fontId="40" fillId="8" borderId="2" xfId="0" applyNumberFormat="1" applyFont="1" applyFill="1" applyBorder="1" applyAlignment="1">
      <alignment vertical="center"/>
    </xf>
    <xf numFmtId="5" fontId="40" fillId="8" borderId="0" xfId="0" applyNumberFormat="1" applyFont="1" applyFill="1" applyAlignment="1">
      <alignment vertical="center"/>
    </xf>
    <xf numFmtId="0" fontId="51" fillId="22" borderId="0" xfId="0" applyFont="1" applyFill="1" applyAlignment="1">
      <alignment horizontal="left" vertical="center"/>
    </xf>
    <xf numFmtId="0" fontId="51" fillId="22" borderId="0" xfId="0" applyFont="1" applyFill="1" applyAlignment="1">
      <alignment horizontal="right" vertical="center"/>
    </xf>
    <xf numFmtId="0" fontId="40" fillId="15" borderId="142" xfId="0" applyFont="1" applyFill="1" applyBorder="1" applyAlignment="1">
      <alignment horizontal="center" vertical="center" wrapText="1"/>
    </xf>
    <xf numFmtId="0" fontId="40" fillId="0" borderId="0" xfId="0" applyFont="1" applyAlignment="1">
      <alignment horizontal="left" vertical="center"/>
    </xf>
    <xf numFmtId="0" fontId="14" fillId="21" borderId="0" xfId="0" applyFont="1" applyFill="1"/>
    <xf numFmtId="0" fontId="40" fillId="15" borderId="142" xfId="0" applyFont="1" applyFill="1" applyBorder="1" applyAlignment="1">
      <alignment horizontal="center" vertical="center"/>
    </xf>
    <xf numFmtId="6" fontId="40" fillId="8" borderId="3" xfId="0" applyNumberFormat="1" applyFont="1" applyFill="1" applyBorder="1" applyAlignment="1">
      <alignment vertical="center"/>
    </xf>
    <xf numFmtId="0" fontId="38" fillId="0" borderId="0" xfId="0" applyFont="1" applyAlignment="1">
      <alignment vertical="center"/>
    </xf>
    <xf numFmtId="0" fontId="38" fillId="0" borderId="160" xfId="0" applyFont="1" applyBorder="1" applyAlignme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1" fillId="0" borderId="160" xfId="0" applyFont="1" applyBorder="1" applyAlignment="1">
      <alignment horizontal="left" vertical="center"/>
    </xf>
    <xf numFmtId="0" fontId="58"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0" fontId="40" fillId="0" borderId="167" xfId="0" applyFont="1" applyBorder="1" applyAlignment="1">
      <alignment vertical="center"/>
    </xf>
    <xf numFmtId="0" fontId="40" fillId="0" borderId="167" xfId="0" quotePrefix="1" applyFont="1" applyBorder="1" applyAlignment="1">
      <alignment horizontal="center" vertical="center"/>
    </xf>
    <xf numFmtId="0" fontId="35" fillId="0" borderId="0" xfId="0" applyFont="1" applyAlignment="1">
      <alignment horizontal="center" vertical="center"/>
    </xf>
    <xf numFmtId="0" fontId="42" fillId="0" borderId="186" xfId="0" applyFont="1" applyBorder="1" applyAlignment="1">
      <alignment vertical="center"/>
    </xf>
    <xf numFmtId="0" fontId="42" fillId="0" borderId="167"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xf>
    <xf numFmtId="0" fontId="38" fillId="0" borderId="189" xfId="0" applyFont="1" applyBorder="1" applyAlignment="1">
      <alignment horizontal="left" vertical="center" indent="1"/>
    </xf>
    <xf numFmtId="0" fontId="40" fillId="0" borderId="189" xfId="0" applyFont="1" applyBorder="1" applyAlignment="1">
      <alignment vertical="center"/>
    </xf>
    <xf numFmtId="0" fontId="38" fillId="0" borderId="190" xfId="0" applyFont="1" applyBorder="1" applyAlignment="1">
      <alignment horizontal="left" vertical="center" indent="1"/>
    </xf>
    <xf numFmtId="0" fontId="40" fillId="0" borderId="190" xfId="0" applyFont="1" applyBorder="1" applyAlignment="1">
      <alignment vertical="center"/>
    </xf>
    <xf numFmtId="0" fontId="38" fillId="0" borderId="190" xfId="0" applyFont="1" applyBorder="1" applyAlignment="1">
      <alignment vertical="center"/>
    </xf>
    <xf numFmtId="0" fontId="38" fillId="0" borderId="6" xfId="0" applyFont="1" applyBorder="1" applyAlignment="1">
      <alignment horizontal="left" vertical="center" indent="1"/>
    </xf>
    <xf numFmtId="0" fontId="40" fillId="0" borderId="6" xfId="0" applyFont="1" applyBorder="1" applyAlignment="1">
      <alignment vertical="center"/>
    </xf>
    <xf numFmtId="0" fontId="38" fillId="0" borderId="186" xfId="0" applyFont="1" applyBorder="1" applyAlignment="1">
      <alignment horizontal="left" vertical="center"/>
    </xf>
    <xf numFmtId="0" fontId="40" fillId="0" borderId="186" xfId="0" applyFont="1" applyBorder="1" applyAlignment="1">
      <alignment vertical="center"/>
    </xf>
    <xf numFmtId="0" fontId="38" fillId="0" borderId="6" xfId="0" applyFont="1" applyBorder="1" applyAlignment="1">
      <alignment horizontal="left" vertical="center"/>
    </xf>
    <xf numFmtId="44" fontId="40" fillId="0" borderId="0" xfId="0" applyNumberFormat="1" applyFont="1" applyAlignment="1">
      <alignment vertical="center"/>
    </xf>
    <xf numFmtId="0" fontId="40" fillId="0" borderId="167" xfId="0" applyFont="1" applyBorder="1" applyAlignment="1">
      <alignment horizontal="left" vertical="center"/>
    </xf>
    <xf numFmtId="0" fontId="38" fillId="0" borderId="0" xfId="0" applyFont="1" applyAlignment="1">
      <alignment horizontal="left" vertical="center" indent="1"/>
    </xf>
    <xf numFmtId="0" fontId="38" fillId="0" borderId="0" xfId="0" applyFont="1" applyAlignment="1">
      <alignment horizontal="left" vertical="center"/>
    </xf>
    <xf numFmtId="0" fontId="17" fillId="7" borderId="0" xfId="0" applyFont="1" applyFill="1" applyAlignment="1">
      <alignment vertical="center"/>
    </xf>
    <xf numFmtId="0" fontId="40" fillId="0" borderId="0" xfId="0" applyFont="1" applyAlignment="1">
      <alignment horizontal="left" vertical="center" indent="1"/>
    </xf>
    <xf numFmtId="0" fontId="40" fillId="0" borderId="0" xfId="0" applyFont="1" applyAlignment="1">
      <alignment vertical="center" wrapText="1"/>
    </xf>
    <xf numFmtId="0" fontId="40" fillId="0" borderId="3" xfId="0" applyFont="1" applyBorder="1" applyAlignment="1">
      <alignment vertical="center" wrapText="1"/>
    </xf>
    <xf numFmtId="0" fontId="38" fillId="0" borderId="146" xfId="0" applyFont="1" applyBorder="1" applyAlignment="1">
      <alignment vertical="center"/>
    </xf>
    <xf numFmtId="0" fontId="38" fillId="19" borderId="2" xfId="0" applyFont="1" applyFill="1" applyBorder="1"/>
    <xf numFmtId="0" fontId="14" fillId="19" borderId="0" xfId="0" applyFont="1" applyFill="1"/>
    <xf numFmtId="0" fontId="14" fillId="19" borderId="3" xfId="0" applyFont="1" applyFill="1" applyBorder="1"/>
    <xf numFmtId="0" fontId="14" fillId="5" borderId="199" xfId="0" applyFont="1" applyFill="1" applyBorder="1" applyAlignment="1" applyProtection="1">
      <alignment horizontal="center" vertical="center" wrapText="1"/>
      <protection locked="0"/>
    </xf>
    <xf numFmtId="0" fontId="14" fillId="5" borderId="200" xfId="0" applyFont="1" applyFill="1" applyBorder="1" applyAlignment="1" applyProtection="1">
      <alignment horizontal="center" vertical="center" wrapText="1"/>
      <protection locked="0"/>
    </xf>
    <xf numFmtId="0" fontId="46" fillId="0" borderId="161" xfId="0" applyFont="1" applyBorder="1" applyAlignment="1">
      <alignment horizontal="left" wrapText="1"/>
    </xf>
    <xf numFmtId="0" fontId="14" fillId="0" borderId="162" xfId="0" applyFont="1" applyBorder="1" applyAlignment="1">
      <alignment wrapText="1"/>
    </xf>
    <xf numFmtId="0" fontId="14" fillId="0" borderId="201" xfId="0" applyFont="1" applyBorder="1" applyAlignment="1">
      <alignment wrapText="1"/>
    </xf>
    <xf numFmtId="0" fontId="14" fillId="0" borderId="163" xfId="0" applyFont="1" applyBorder="1" applyAlignment="1">
      <alignment wrapText="1"/>
    </xf>
    <xf numFmtId="0" fontId="46" fillId="0" borderId="158" xfId="0" applyFont="1" applyBorder="1" applyAlignment="1">
      <alignment horizontal="left" wrapText="1"/>
    </xf>
    <xf numFmtId="0" fontId="14" fillId="0" borderId="160" xfId="0" applyFont="1" applyBorder="1" applyAlignment="1">
      <alignment wrapText="1"/>
    </xf>
    <xf numFmtId="0" fontId="38" fillId="0" borderId="158" xfId="0" applyFont="1" applyBorder="1" applyAlignment="1">
      <alignment horizontal="left" wrapText="1"/>
    </xf>
    <xf numFmtId="0" fontId="38" fillId="0" borderId="0" xfId="0" applyFont="1" applyAlignment="1">
      <alignment wrapText="1"/>
    </xf>
    <xf numFmtId="0" fontId="38" fillId="0" borderId="160" xfId="0" applyFont="1" applyBorder="1" applyAlignment="1">
      <alignment wrapText="1"/>
    </xf>
    <xf numFmtId="0" fontId="16" fillId="0" borderId="0" xfId="0" applyFont="1"/>
    <xf numFmtId="0" fontId="16" fillId="0" borderId="0" xfId="0" applyFont="1" applyAlignment="1">
      <alignment wrapText="1"/>
    </xf>
    <xf numFmtId="0" fontId="14" fillId="0" borderId="158" xfId="0" applyFont="1" applyBorder="1" applyAlignment="1">
      <alignment wrapText="1"/>
    </xf>
    <xf numFmtId="0" fontId="40" fillId="15" borderId="166" xfId="0" applyFont="1" applyFill="1" applyBorder="1" applyAlignment="1">
      <alignment horizontal="center" vertical="center" wrapText="1"/>
    </xf>
    <xf numFmtId="0" fontId="40" fillId="15" borderId="139" xfId="0" applyFont="1" applyFill="1" applyBorder="1" applyAlignment="1">
      <alignment horizontal="center" vertical="center" wrapText="1"/>
    </xf>
    <xf numFmtId="0" fontId="40" fillId="15" borderId="140" xfId="0" applyFont="1" applyFill="1" applyBorder="1" applyAlignment="1">
      <alignment horizontal="center" vertical="center" wrapText="1"/>
    </xf>
    <xf numFmtId="0" fontId="63" fillId="0" borderId="158" xfId="0" applyFont="1" applyBorder="1" applyAlignment="1">
      <alignment wrapText="1"/>
    </xf>
    <xf numFmtId="0" fontId="49" fillId="0" borderId="158" xfId="0" applyFont="1" applyBorder="1" applyAlignment="1">
      <alignment wrapText="1"/>
    </xf>
    <xf numFmtId="0" fontId="14" fillId="0" borderId="159" xfId="0" applyFont="1" applyBorder="1" applyAlignment="1">
      <alignment wrapText="1"/>
    </xf>
    <xf numFmtId="0" fontId="18" fillId="0" borderId="164" xfId="0" applyFont="1" applyBorder="1" applyAlignment="1">
      <alignment wrapText="1"/>
    </xf>
    <xf numFmtId="0" fontId="14" fillId="0" borderId="165" xfId="0" applyFont="1" applyBorder="1" applyAlignment="1">
      <alignment wrapText="1"/>
    </xf>
    <xf numFmtId="0" fontId="16" fillId="0" borderId="215" xfId="0" applyFont="1" applyBorder="1"/>
    <xf numFmtId="0" fontId="14" fillId="0" borderId="162" xfId="0" applyFont="1" applyBorder="1"/>
    <xf numFmtId="0" fontId="64" fillId="0" borderId="160" xfId="0" applyFont="1" applyBorder="1" applyAlignment="1">
      <alignment horizontal="left" vertical="center" wrapText="1"/>
    </xf>
    <xf numFmtId="0" fontId="18" fillId="0" borderId="164" xfId="0" applyFont="1" applyBorder="1"/>
    <xf numFmtId="0" fontId="16" fillId="0" borderId="6" xfId="0" applyFont="1" applyBorder="1"/>
    <xf numFmtId="0" fontId="40" fillId="15" borderId="153" xfId="0" applyFont="1" applyFill="1" applyBorder="1" applyAlignment="1">
      <alignment vertical="center"/>
    </xf>
    <xf numFmtId="0" fontId="18" fillId="0" borderId="0" xfId="0" applyFont="1" applyAlignment="1">
      <alignment wrapText="1"/>
    </xf>
    <xf numFmtId="0" fontId="14" fillId="0" borderId="161" xfId="0" applyFont="1" applyBorder="1" applyAlignment="1">
      <alignment horizontal="left" wrapText="1"/>
    </xf>
    <xf numFmtId="0" fontId="14" fillId="0" borderId="158" xfId="0" applyFont="1" applyBorder="1" applyAlignment="1">
      <alignment horizontal="left" wrapText="1"/>
    </xf>
    <xf numFmtId="0" fontId="64" fillId="0" borderId="0" xfId="0" applyFont="1" applyAlignment="1">
      <alignment horizontal="left" vertical="center" wrapText="1"/>
    </xf>
    <xf numFmtId="0" fontId="0" fillId="0" borderId="75" xfId="0" applyBorder="1"/>
    <xf numFmtId="1" fontId="5" fillId="2" borderId="217" xfId="0" applyNumberFormat="1" applyFont="1" applyFill="1" applyBorder="1" applyAlignment="1">
      <alignment vertical="center"/>
    </xf>
    <xf numFmtId="0" fontId="14" fillId="0" borderId="2" xfId="0" applyFont="1" applyBorder="1"/>
    <xf numFmtId="0" fontId="14" fillId="0" borderId="12" xfId="0" applyFont="1" applyBorder="1"/>
    <xf numFmtId="0" fontId="14" fillId="0" borderId="28" xfId="0" applyFont="1" applyBorder="1" applyAlignment="1" applyProtection="1">
      <alignment horizontal="left"/>
      <protection locked="0"/>
    </xf>
    <xf numFmtId="0" fontId="55" fillId="0" borderId="146" xfId="0" applyFont="1" applyBorder="1"/>
    <xf numFmtId="0" fontId="14" fillId="0" borderId="74" xfId="0" applyFont="1" applyBorder="1"/>
    <xf numFmtId="0" fontId="14" fillId="0" borderId="14" xfId="0" applyFont="1" applyBorder="1"/>
    <xf numFmtId="0" fontId="14" fillId="0" borderId="90" xfId="0" applyFont="1" applyBorder="1"/>
    <xf numFmtId="0" fontId="38" fillId="0" borderId="2" xfId="0" applyFont="1" applyBorder="1"/>
    <xf numFmtId="9" fontId="23" fillId="6" borderId="52" xfId="0" applyNumberFormat="1" applyFont="1" applyFill="1" applyBorder="1" applyAlignment="1">
      <alignment vertical="center"/>
    </xf>
    <xf numFmtId="9" fontId="21" fillId="16" borderId="115" xfId="0" applyNumberFormat="1" applyFont="1" applyFill="1" applyBorder="1" applyAlignment="1">
      <alignment vertical="center"/>
    </xf>
    <xf numFmtId="0" fontId="28" fillId="0" borderId="0" xfId="0" applyFont="1"/>
    <xf numFmtId="42" fontId="21" fillId="0" borderId="188" xfId="0" applyNumberFormat="1" applyFont="1" applyBorder="1" applyAlignment="1">
      <alignment vertical="center"/>
    </xf>
    <xf numFmtId="0" fontId="14" fillId="0" borderId="215" xfId="0" applyFont="1" applyBorder="1"/>
    <xf numFmtId="0" fontId="14" fillId="0" borderId="216" xfId="0" applyFont="1" applyBorder="1"/>
    <xf numFmtId="0" fontId="50" fillId="0" borderId="28" xfId="0" applyFont="1" applyBorder="1"/>
    <xf numFmtId="0" fontId="14" fillId="0" borderId="92" xfId="0" applyFont="1" applyBorder="1"/>
    <xf numFmtId="0" fontId="14" fillId="0" borderId="93" xfId="0" applyFont="1" applyBorder="1"/>
    <xf numFmtId="0" fontId="14" fillId="0" borderId="95" xfId="0" applyFont="1" applyBorder="1"/>
    <xf numFmtId="0" fontId="14" fillId="0" borderId="0" xfId="0" applyFont="1" applyAlignment="1">
      <alignment horizontal="left"/>
    </xf>
    <xf numFmtId="0" fontId="14" fillId="0" borderId="0" xfId="0" applyFont="1" applyAlignment="1">
      <alignment horizontal="left" indent="1"/>
    </xf>
    <xf numFmtId="0" fontId="14" fillId="0" borderId="0" xfId="0" applyFont="1" applyAlignment="1">
      <alignment horizontal="right"/>
    </xf>
    <xf numFmtId="0" fontId="14" fillId="0" borderId="6" xfId="0" applyFont="1" applyBorder="1"/>
    <xf numFmtId="0" fontId="14" fillId="0" borderId="19" xfId="0" applyFont="1" applyBorder="1" applyAlignment="1">
      <alignment horizontal="left"/>
    </xf>
    <xf numFmtId="0" fontId="14" fillId="0" borderId="0" xfId="0" applyFont="1" applyAlignment="1">
      <alignment horizontal="center" vertical="center"/>
    </xf>
    <xf numFmtId="0" fontId="15" fillId="0" borderId="61" xfId="0" applyFont="1" applyBorder="1"/>
    <xf numFmtId="0" fontId="18" fillId="0" borderId="61" xfId="0" applyFont="1" applyBorder="1"/>
    <xf numFmtId="0" fontId="18" fillId="0" borderId="0" xfId="0" applyFont="1" applyAlignment="1">
      <alignment horizontal="left" inden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horizontal="left" vertical="top"/>
    </xf>
    <xf numFmtId="0" fontId="44" fillId="0" borderId="0" xfId="0" applyFont="1" applyAlignment="1">
      <alignment vertical="top" wrapText="1"/>
    </xf>
    <xf numFmtId="0" fontId="43" fillId="0" borderId="0" xfId="0" applyFont="1"/>
    <xf numFmtId="0" fontId="14" fillId="0" borderId="0" xfId="0" applyFont="1" applyAlignment="1">
      <alignment horizontal="right" vertical="center"/>
    </xf>
    <xf numFmtId="0" fontId="14" fillId="0" borderId="52" xfId="0" applyFont="1" applyBorder="1" applyProtection="1">
      <protection locked="0"/>
    </xf>
    <xf numFmtId="0" fontId="14" fillId="0" borderId="52" xfId="0" applyFont="1" applyBorder="1" applyAlignment="1" applyProtection="1">
      <alignment horizontal="center" vertical="center"/>
      <protection locked="0"/>
    </xf>
    <xf numFmtId="0" fontId="0" fillId="0" borderId="0" xfId="0" applyProtection="1">
      <protection locked="0"/>
    </xf>
    <xf numFmtId="0" fontId="14" fillId="0" borderId="94" xfId="0" applyFont="1" applyBorder="1"/>
    <xf numFmtId="0" fontId="14" fillId="0" borderId="96" xfId="0" applyFont="1" applyBorder="1"/>
    <xf numFmtId="0" fontId="3" fillId="0" borderId="93" xfId="0" applyFont="1" applyBorder="1"/>
    <xf numFmtId="0" fontId="3" fillId="6" borderId="103" xfId="0" applyFont="1" applyFill="1" applyBorder="1" applyAlignment="1">
      <alignment horizontal="center"/>
    </xf>
    <xf numFmtId="0" fontId="3" fillId="6" borderId="104" xfId="0" applyFont="1" applyFill="1" applyBorder="1" applyAlignment="1">
      <alignment horizontal="center"/>
    </xf>
    <xf numFmtId="0" fontId="5" fillId="6" borderId="84" xfId="0" applyFont="1" applyFill="1" applyBorder="1" applyAlignment="1">
      <alignment horizontal="center"/>
    </xf>
    <xf numFmtId="0" fontId="3" fillId="0" borderId="90" xfId="0" applyFont="1" applyBorder="1"/>
    <xf numFmtId="0" fontId="3" fillId="0" borderId="30" xfId="0" applyFont="1" applyBorder="1" applyAlignment="1">
      <alignment vertical="center"/>
    </xf>
    <xf numFmtId="0" fontId="3" fillId="0" borderId="31" xfId="0" applyFont="1" applyBorder="1" applyAlignment="1">
      <alignment vertical="center"/>
    </xf>
    <xf numFmtId="0" fontId="2" fillId="0" borderId="0" xfId="0" applyFont="1"/>
    <xf numFmtId="0" fontId="18" fillId="15" borderId="70" xfId="0" applyFont="1" applyFill="1" applyBorder="1" applyAlignment="1">
      <alignment vertical="center"/>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5" fillId="0" borderId="0" xfId="0" applyFont="1"/>
    <xf numFmtId="0" fontId="1" fillId="0" borderId="0" xfId="0" applyFont="1"/>
    <xf numFmtId="0" fontId="3" fillId="0" borderId="43" xfId="0" applyFont="1" applyBorder="1"/>
    <xf numFmtId="0" fontId="3" fillId="0" borderId="44" xfId="0" applyFont="1" applyBorder="1"/>
    <xf numFmtId="0" fontId="3" fillId="0" borderId="45" xfId="0" applyFont="1" applyBorder="1"/>
    <xf numFmtId="0" fontId="3" fillId="6" borderId="84" xfId="0" applyFont="1" applyFill="1" applyBorder="1"/>
    <xf numFmtId="0" fontId="3" fillId="0" borderId="29" xfId="0" applyFont="1" applyBorder="1"/>
    <xf numFmtId="0" fontId="3" fillId="0" borderId="30" xfId="0" applyFont="1" applyBorder="1"/>
    <xf numFmtId="0" fontId="3" fillId="0" borderId="31" xfId="0" applyFont="1" applyBorder="1"/>
    <xf numFmtId="0" fontId="15" fillId="15" borderId="204" xfId="0" applyFont="1" applyFill="1" applyBorder="1" applyAlignment="1">
      <alignment vertical="center"/>
    </xf>
    <xf numFmtId="0" fontId="5" fillId="15" borderId="12" xfId="0" applyFont="1" applyFill="1" applyBorder="1"/>
    <xf numFmtId="0" fontId="5" fillId="15" borderId="218" xfId="0" applyFont="1" applyFill="1" applyBorder="1"/>
    <xf numFmtId="44" fontId="20" fillId="0" borderId="0" xfId="0" applyNumberFormat="1" applyFont="1" applyAlignment="1">
      <alignment horizontal="right" vertical="center"/>
    </xf>
    <xf numFmtId="0" fontId="3" fillId="0" borderId="34" xfId="0" applyFont="1" applyBorder="1"/>
    <xf numFmtId="0" fontId="3" fillId="3" borderId="35" xfId="0" applyFont="1" applyFill="1" applyBorder="1"/>
    <xf numFmtId="0" fontId="3" fillId="0" borderId="36" xfId="0" applyFont="1" applyBorder="1"/>
    <xf numFmtId="0" fontId="7" fillId="0" borderId="0" xfId="0" applyFont="1" applyAlignment="1">
      <alignment horizontal="left" vertical="center"/>
    </xf>
    <xf numFmtId="0" fontId="23" fillId="0" borderId="92" xfId="0" applyFont="1" applyBorder="1"/>
    <xf numFmtId="0" fontId="23" fillId="0" borderId="93" xfId="0" applyFont="1" applyBorder="1"/>
    <xf numFmtId="0" fontId="23" fillId="0" borderId="95" xfId="0" applyFont="1" applyBorder="1"/>
    <xf numFmtId="0" fontId="23" fillId="14" borderId="0" xfId="0" applyFont="1" applyFill="1"/>
    <xf numFmtId="5" fontId="25" fillId="0" borderId="0" xfId="0" applyNumberFormat="1" applyFont="1" applyAlignment="1">
      <alignment horizontal="center" vertical="center" wrapText="1"/>
    </xf>
    <xf numFmtId="42" fontId="21" fillId="14" borderId="50" xfId="0" applyNumberFormat="1" applyFont="1" applyFill="1" applyBorder="1"/>
    <xf numFmtId="42" fontId="21" fillId="14" borderId="0" xfId="0" applyNumberFormat="1" applyFont="1" applyFill="1"/>
    <xf numFmtId="42" fontId="21" fillId="14" borderId="69" xfId="0" applyNumberFormat="1" applyFont="1" applyFill="1" applyBorder="1"/>
    <xf numFmtId="42" fontId="21" fillId="11" borderId="57" xfId="0" applyNumberFormat="1" applyFont="1" applyFill="1" applyBorder="1" applyAlignment="1">
      <alignment vertical="center"/>
    </xf>
    <xf numFmtId="0" fontId="23" fillId="0" borderId="89" xfId="0" applyFont="1" applyBorder="1"/>
    <xf numFmtId="42" fontId="33" fillId="0" borderId="132" xfId="0" applyNumberFormat="1" applyFont="1" applyBorder="1" applyAlignment="1">
      <alignment horizontal="center" vertical="center"/>
    </xf>
    <xf numFmtId="42" fontId="21" fillId="14" borderId="132" xfId="0" applyNumberFormat="1" applyFont="1" applyFill="1" applyBorder="1"/>
    <xf numFmtId="42" fontId="33" fillId="0" borderId="188" xfId="0" applyNumberFormat="1" applyFont="1" applyBorder="1" applyAlignment="1">
      <alignment horizontal="center" vertical="center"/>
    </xf>
    <xf numFmtId="42" fontId="21" fillId="14" borderId="188" xfId="0" applyNumberFormat="1" applyFont="1" applyFill="1" applyBorder="1"/>
    <xf numFmtId="42" fontId="21" fillId="14" borderId="90" xfId="0" applyNumberFormat="1" applyFont="1" applyFill="1" applyBorder="1"/>
    <xf numFmtId="42" fontId="21" fillId="0" borderId="0" xfId="0" applyNumberFormat="1" applyFont="1"/>
    <xf numFmtId="0" fontId="23" fillId="0" borderId="90" xfId="0" applyFont="1" applyBorder="1"/>
    <xf numFmtId="166" fontId="34" fillId="0" borderId="90" xfId="0" applyNumberFormat="1" applyFont="1" applyBorder="1"/>
    <xf numFmtId="0" fontId="3" fillId="0" borderId="91" xfId="0" applyFont="1" applyBorder="1"/>
    <xf numFmtId="44" fontId="0" fillId="0" borderId="0" xfId="0" applyNumberFormat="1" applyProtection="1">
      <protection locked="0"/>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1" fillId="0" borderId="0" xfId="0" applyFont="1"/>
    <xf numFmtId="0" fontId="11" fillId="0" borderId="34" xfId="0" applyFont="1" applyBorder="1"/>
    <xf numFmtId="0" fontId="11" fillId="0" borderId="35" xfId="0" applyFont="1" applyBorder="1"/>
    <xf numFmtId="0" fontId="11" fillId="0" borderId="36" xfId="0" applyFont="1" applyBorder="1"/>
    <xf numFmtId="5" fontId="8" fillId="0" borderId="35" xfId="0" applyNumberFormat="1" applyFont="1" applyBorder="1" applyAlignment="1">
      <alignment vertical="center"/>
    </xf>
    <xf numFmtId="3" fontId="23" fillId="0" borderId="3" xfId="0" applyNumberFormat="1" applyFont="1" applyBorder="1"/>
    <xf numFmtId="3" fontId="29" fillId="0" borderId="0" xfId="0" applyNumberFormat="1" applyFont="1" applyAlignment="1">
      <alignment horizontal="right" vertical="center"/>
    </xf>
    <xf numFmtId="0" fontId="3" fillId="0" borderId="35" xfId="0" applyFont="1" applyBorder="1"/>
    <xf numFmtId="0" fontId="49" fillId="0" borderId="38" xfId="0" applyFont="1" applyBorder="1"/>
    <xf numFmtId="0" fontId="49" fillId="0" borderId="39" xfId="0" applyFont="1" applyBorder="1"/>
    <xf numFmtId="0" fontId="49" fillId="0" borderId="39" xfId="0" applyFont="1" applyBorder="1" applyAlignment="1">
      <alignment wrapText="1"/>
    </xf>
    <xf numFmtId="0" fontId="49" fillId="0" borderId="40" xfId="0" applyFont="1" applyBorder="1" applyAlignment="1">
      <alignment wrapText="1"/>
    </xf>
    <xf numFmtId="0" fontId="49" fillId="0" borderId="41" xfId="0" applyFont="1" applyBorder="1"/>
    <xf numFmtId="0" fontId="49" fillId="0" borderId="42" xfId="0" applyFont="1" applyBorder="1" applyAlignment="1">
      <alignment wrapText="1"/>
    </xf>
    <xf numFmtId="0" fontId="49" fillId="0" borderId="0" xfId="0" applyFont="1"/>
    <xf numFmtId="0" fontId="49" fillId="0" borderId="0" xfId="0" applyFont="1" applyAlignment="1">
      <alignment wrapText="1"/>
    </xf>
    <xf numFmtId="0" fontId="13" fillId="0" borderId="42" xfId="0" applyFont="1" applyBorder="1"/>
    <xf numFmtId="0" fontId="50" fillId="0" borderId="42" xfId="0" applyFont="1" applyBorder="1"/>
    <xf numFmtId="0" fontId="49" fillId="0" borderId="13" xfId="0" applyFont="1" applyBorder="1"/>
    <xf numFmtId="0" fontId="0" fillId="0" borderId="28" xfId="0" applyBorder="1"/>
    <xf numFmtId="0" fontId="0" fillId="0" borderId="6" xfId="0" applyBorder="1"/>
    <xf numFmtId="0" fontId="49" fillId="0" borderId="43" xfId="0" applyFont="1" applyBorder="1"/>
    <xf numFmtId="0" fontId="49" fillId="0" borderId="44" xfId="0" applyFont="1" applyBorder="1"/>
    <xf numFmtId="0" fontId="50" fillId="0" borderId="45" xfId="0" applyFont="1" applyBorder="1"/>
    <xf numFmtId="0" fontId="3" fillId="0" borderId="119" xfId="0" applyFont="1" applyBorder="1" applyProtection="1">
      <protection locked="0"/>
    </xf>
    <xf numFmtId="0" fontId="3" fillId="0" borderId="102" xfId="0" applyFont="1" applyBorder="1" applyProtection="1">
      <protection locked="0"/>
    </xf>
    <xf numFmtId="0" fontId="3" fillId="0" borderId="92" xfId="0" applyFont="1" applyBorder="1"/>
    <xf numFmtId="0" fontId="3" fillId="0" borderId="94" xfId="0" applyFont="1" applyBorder="1"/>
    <xf numFmtId="0" fontId="3" fillId="0" borderId="95" xfId="0" applyFont="1" applyBorder="1"/>
    <xf numFmtId="0" fontId="3" fillId="0" borderId="96" xfId="0" applyFont="1" applyBorder="1"/>
    <xf numFmtId="0" fontId="26" fillId="0" borderId="0" xfId="0" applyFont="1"/>
    <xf numFmtId="0" fontId="28" fillId="0" borderId="74" xfId="0" applyFont="1" applyBorder="1"/>
    <xf numFmtId="0" fontId="3" fillId="0" borderId="146" xfId="0" applyFont="1" applyBorder="1"/>
    <xf numFmtId="0" fontId="3" fillId="0" borderId="147" xfId="0" applyFont="1" applyBorder="1"/>
    <xf numFmtId="0" fontId="25" fillId="0" borderId="147" xfId="0" applyFont="1" applyBorder="1" applyAlignment="1">
      <alignment horizontal="right"/>
    </xf>
    <xf numFmtId="0" fontId="3" fillId="0" borderId="74" xfId="0" applyFont="1" applyBorder="1"/>
    <xf numFmtId="0" fontId="3" fillId="5" borderId="95" xfId="0" applyFont="1" applyFill="1" applyBorder="1"/>
    <xf numFmtId="0" fontId="30" fillId="15" borderId="136" xfId="0" applyFont="1" applyFill="1" applyBorder="1"/>
    <xf numFmtId="0" fontId="23" fillId="15" borderId="136" xfId="0" applyFont="1" applyFill="1" applyBorder="1"/>
    <xf numFmtId="0" fontId="3" fillId="15" borderId="136" xfId="0" applyFont="1" applyFill="1" applyBorder="1"/>
    <xf numFmtId="0" fontId="3" fillId="15" borderId="137" xfId="0" applyFont="1" applyFill="1" applyBorder="1"/>
    <xf numFmtId="0" fontId="3" fillId="0" borderId="89" xfId="0" applyFont="1" applyBorder="1"/>
    <xf numFmtId="0" fontId="20" fillId="0" borderId="90" xfId="0" applyFont="1" applyBorder="1"/>
    <xf numFmtId="0" fontId="45" fillId="0" borderId="0" xfId="0" applyFont="1" applyProtection="1">
      <protection locked="0"/>
    </xf>
    <xf numFmtId="0" fontId="14" fillId="0" borderId="30" xfId="0" applyFont="1" applyBorder="1" applyAlignment="1">
      <alignment horizontal="left"/>
    </xf>
    <xf numFmtId="0" fontId="13" fillId="0" borderId="33" xfId="0" applyFont="1" applyBorder="1"/>
    <xf numFmtId="0" fontId="18" fillId="0" borderId="32" xfId="0" applyFont="1" applyBorder="1" applyAlignment="1">
      <alignment horizontal="center"/>
    </xf>
    <xf numFmtId="0" fontId="18" fillId="15" borderId="139" xfId="0" applyFont="1" applyFill="1" applyBorder="1"/>
    <xf numFmtId="0" fontId="18" fillId="15" borderId="139" xfId="0" applyFont="1" applyFill="1" applyBorder="1" applyAlignment="1">
      <alignment horizontal="center" wrapText="1"/>
    </xf>
    <xf numFmtId="0" fontId="40" fillId="15" borderId="139" xfId="0" applyFont="1" applyFill="1" applyBorder="1" applyAlignment="1">
      <alignment horizontal="center" wrapText="1"/>
    </xf>
    <xf numFmtId="0" fontId="40" fillId="0" borderId="0" xfId="0" applyFont="1" applyAlignment="1">
      <alignment horizontal="center"/>
    </xf>
    <xf numFmtId="0" fontId="40" fillId="0" borderId="33" xfId="0" applyFont="1" applyBorder="1" applyAlignment="1">
      <alignment horizontal="center"/>
    </xf>
    <xf numFmtId="166" fontId="14" fillId="0" borderId="145" xfId="0" applyNumberFormat="1" applyFont="1" applyBorder="1" applyAlignment="1">
      <alignment horizontal="left"/>
    </xf>
    <xf numFmtId="166" fontId="14" fillId="0" borderId="50" xfId="0" applyNumberFormat="1" applyFont="1" applyBorder="1"/>
    <xf numFmtId="0" fontId="40" fillId="0" borderId="33" xfId="0" applyFont="1" applyBorder="1"/>
    <xf numFmtId="5" fontId="14" fillId="0" borderId="0" xfId="0" applyNumberFormat="1" applyFont="1" applyAlignment="1">
      <alignment horizontal="left"/>
    </xf>
    <xf numFmtId="5" fontId="17" fillId="0" borderId="34" xfId="0" applyNumberFormat="1" applyFont="1" applyBorder="1"/>
    <xf numFmtId="5" fontId="14" fillId="0" borderId="35" xfId="0" applyNumberFormat="1" applyFont="1" applyBorder="1"/>
    <xf numFmtId="5" fontId="14" fillId="0" borderId="35" xfId="0" applyNumberFormat="1" applyFont="1" applyBorder="1" applyAlignment="1">
      <alignment horizontal="left"/>
    </xf>
    <xf numFmtId="164" fontId="14" fillId="0" borderId="35" xfId="0" applyNumberFormat="1" applyFont="1" applyBorder="1" applyAlignment="1">
      <alignment horizontal="left"/>
    </xf>
    <xf numFmtId="5" fontId="38" fillId="0" borderId="35" xfId="0" applyNumberFormat="1" applyFont="1" applyBorder="1"/>
    <xf numFmtId="5" fontId="38" fillId="0" borderId="36" xfId="0" applyNumberFormat="1" applyFont="1" applyBorder="1"/>
    <xf numFmtId="0" fontId="19" fillId="0" borderId="92" xfId="0" applyFont="1" applyBorder="1" applyAlignment="1">
      <alignment horizontal="left"/>
    </xf>
    <xf numFmtId="0" fontId="14" fillId="0" borderId="109" xfId="0" applyFont="1" applyBorder="1"/>
    <xf numFmtId="0" fontId="19" fillId="0" borderId="95" xfId="0" applyFont="1" applyBorder="1" applyAlignment="1">
      <alignment horizontal="left"/>
    </xf>
    <xf numFmtId="0" fontId="18" fillId="0" borderId="0" xfId="0" applyFont="1" applyAlignment="1">
      <alignment vertical="center"/>
    </xf>
    <xf numFmtId="0" fontId="14" fillId="15" borderId="223" xfId="0" applyFont="1" applyFill="1" applyBorder="1" applyAlignment="1">
      <alignment wrapText="1"/>
    </xf>
    <xf numFmtId="166" fontId="14" fillId="15" borderId="223" xfId="0" applyNumberFormat="1" applyFont="1" applyFill="1" applyBorder="1" applyAlignment="1">
      <alignment wrapText="1"/>
    </xf>
    <xf numFmtId="9" fontId="14" fillId="15" borderId="223" xfId="0" applyNumberFormat="1" applyFont="1" applyFill="1" applyBorder="1" applyAlignment="1">
      <alignment wrapText="1"/>
    </xf>
    <xf numFmtId="166" fontId="14" fillId="15" borderId="224" xfId="0" applyNumberFormat="1" applyFont="1" applyFill="1" applyBorder="1" applyAlignment="1">
      <alignment wrapText="1"/>
    </xf>
    <xf numFmtId="0" fontId="14" fillId="0" borderId="34" xfId="0" applyFont="1" applyBorder="1"/>
    <xf numFmtId="0" fontId="14" fillId="0" borderId="35" xfId="0" applyFont="1" applyBorder="1" applyAlignment="1">
      <alignment horizontal="center"/>
    </xf>
    <xf numFmtId="166" fontId="14" fillId="0" borderId="35" xfId="0" applyNumberFormat="1" applyFont="1" applyBorder="1"/>
    <xf numFmtId="9" fontId="14" fillId="0" borderId="35" xfId="0" applyNumberFormat="1" applyFont="1" applyBorder="1" applyAlignment="1">
      <alignment horizontal="center"/>
    </xf>
    <xf numFmtId="166" fontId="14" fillId="0" borderId="35" xfId="0" applyNumberFormat="1" applyFont="1" applyBorder="1" applyAlignment="1">
      <alignment horizontal="center"/>
    </xf>
    <xf numFmtId="3" fontId="14" fillId="0" borderId="35" xfId="0" applyNumberFormat="1" applyFont="1" applyBorder="1"/>
    <xf numFmtId="0" fontId="14" fillId="0" borderId="186" xfId="0" applyFont="1" applyBorder="1"/>
    <xf numFmtId="0" fontId="14" fillId="0" borderId="167" xfId="0" applyFont="1" applyBorder="1"/>
    <xf numFmtId="9" fontId="14" fillId="0" borderId="167" xfId="0" applyNumberFormat="1" applyFont="1" applyBorder="1"/>
    <xf numFmtId="0" fontId="14" fillId="0" borderId="195" xfId="0" applyFont="1" applyBorder="1"/>
    <xf numFmtId="165" fontId="38" fillId="0" borderId="167" xfId="0" applyNumberFormat="1" applyFont="1" applyBorder="1" applyAlignment="1">
      <alignment vertical="center"/>
    </xf>
    <xf numFmtId="49" fontId="38" fillId="0" borderId="0" xfId="0" applyNumberFormat="1" applyFont="1" applyAlignment="1">
      <alignment horizontal="left" vertical="center"/>
    </xf>
    <xf numFmtId="44" fontId="38" fillId="0" borderId="0" xfId="0" applyNumberFormat="1" applyFont="1" applyAlignment="1">
      <alignment horizontal="right" vertical="center"/>
    </xf>
    <xf numFmtId="44" fontId="35" fillId="0" borderId="0" xfId="0" applyNumberFormat="1" applyFont="1" applyAlignment="1">
      <alignment horizontal="right" vertical="center"/>
    </xf>
    <xf numFmtId="6" fontId="38" fillId="0" borderId="0" xfId="0" applyNumberFormat="1" applyFont="1" applyAlignment="1">
      <alignment horizontal="right" vertical="center"/>
    </xf>
    <xf numFmtId="0" fontId="14" fillId="0" borderId="89" xfId="0" applyFont="1" applyBorder="1"/>
    <xf numFmtId="0" fontId="14" fillId="0" borderId="91" xfId="0" applyFont="1" applyBorder="1"/>
    <xf numFmtId="0" fontId="14" fillId="0" borderId="161" xfId="0" applyFont="1" applyBorder="1"/>
    <xf numFmtId="166" fontId="18" fillId="0" borderId="162" xfId="0" applyNumberFormat="1" applyFont="1" applyBorder="1"/>
    <xf numFmtId="0" fontId="18" fillId="0" borderId="163" xfId="0" applyFont="1" applyBorder="1"/>
    <xf numFmtId="0" fontId="14" fillId="0" borderId="158" xfId="0" applyFont="1" applyBorder="1"/>
    <xf numFmtId="0" fontId="18" fillId="0" borderId="160" xfId="0" applyFont="1" applyBorder="1"/>
    <xf numFmtId="0" fontId="61" fillId="0" borderId="0" xfId="0" applyFont="1"/>
    <xf numFmtId="0" fontId="17" fillId="0" borderId="0" xfId="0" applyFont="1"/>
    <xf numFmtId="0" fontId="14" fillId="0" borderId="159" xfId="0" applyFont="1" applyBorder="1"/>
    <xf numFmtId="0" fontId="51" fillId="0" borderId="164" xfId="0" applyFont="1" applyBorder="1"/>
    <xf numFmtId="0" fontId="14" fillId="0" borderId="164" xfId="0" applyFont="1" applyBorder="1" applyAlignment="1">
      <alignment vertical="top"/>
    </xf>
    <xf numFmtId="0" fontId="18" fillId="0" borderId="165" xfId="0" applyFont="1" applyBorder="1"/>
    <xf numFmtId="5" fontId="21" fillId="0" borderId="96" xfId="0" applyNumberFormat="1" applyFont="1" applyBorder="1"/>
    <xf numFmtId="0" fontId="14" fillId="3" borderId="95" xfId="0" applyFont="1" applyFill="1" applyBorder="1"/>
    <xf numFmtId="0" fontId="14" fillId="3" borderId="96" xfId="0" applyFont="1" applyFill="1" applyBorder="1"/>
    <xf numFmtId="0" fontId="19" fillId="0" borderId="0" xfId="0" applyFont="1" applyAlignment="1">
      <alignment horizontal="center" wrapText="1"/>
    </xf>
    <xf numFmtId="0" fontId="19" fillId="0" borderId="0" xfId="0" applyFont="1" applyAlignment="1">
      <alignment horizontal="center"/>
    </xf>
    <xf numFmtId="0" fontId="14" fillId="5" borderId="16" xfId="0" applyFont="1" applyFill="1" applyBorder="1" applyAlignment="1">
      <alignment vertical="top"/>
    </xf>
    <xf numFmtId="0" fontId="14" fillId="0" borderId="0" xfId="0" applyFont="1" applyAlignment="1" applyProtection="1">
      <alignment wrapText="1"/>
      <protection locked="0"/>
    </xf>
    <xf numFmtId="0" fontId="14" fillId="0" borderId="0" xfId="0" applyFont="1" applyProtection="1">
      <protection locked="0"/>
    </xf>
    <xf numFmtId="0" fontId="18" fillId="0" borderId="0" xfId="0" applyFont="1" applyAlignment="1">
      <alignment horizontal="center" wrapText="1"/>
    </xf>
    <xf numFmtId="49" fontId="14" fillId="0" borderId="0" xfId="0" applyNumberFormat="1" applyFont="1" applyAlignment="1">
      <alignment horizontal="center" wrapText="1"/>
    </xf>
    <xf numFmtId="0" fontId="6" fillId="15" borderId="213" xfId="0" applyFont="1" applyFill="1" applyBorder="1" applyAlignment="1">
      <alignment horizontal="center" vertical="center" wrapText="1"/>
    </xf>
    <xf numFmtId="0" fontId="6" fillId="15" borderId="209" xfId="0" applyFont="1" applyFill="1" applyBorder="1" applyAlignment="1">
      <alignment horizontal="center" vertical="center" wrapText="1"/>
    </xf>
    <xf numFmtId="0" fontId="6" fillId="15" borderId="148" xfId="0" applyFont="1" applyFill="1" applyBorder="1" applyAlignment="1">
      <alignment horizontal="center" vertical="center" wrapText="1"/>
    </xf>
    <xf numFmtId="0" fontId="6" fillId="15" borderId="210" xfId="0" applyFont="1" applyFill="1" applyBorder="1" applyAlignment="1">
      <alignment horizontal="center" vertical="center" wrapText="1"/>
    </xf>
    <xf numFmtId="0" fontId="5" fillId="0" borderId="12" xfId="0" applyFont="1" applyBorder="1" applyAlignment="1">
      <alignment horizontal="center" vertical="center" wrapText="1"/>
    </xf>
    <xf numFmtId="37" fontId="5" fillId="0" borderId="27" xfId="0" applyNumberFormat="1" applyFont="1" applyBorder="1" applyAlignment="1">
      <alignment wrapText="1"/>
    </xf>
    <xf numFmtId="42" fontId="5" fillId="23" borderId="71" xfId="0" applyNumberFormat="1" applyFont="1" applyFill="1" applyBorder="1" applyAlignment="1">
      <alignment vertical="center"/>
    </xf>
    <xf numFmtId="42" fontId="5" fillId="23" borderId="215" xfId="0" applyNumberFormat="1" applyFont="1" applyFill="1" applyBorder="1" applyAlignment="1">
      <alignment vertical="center"/>
    </xf>
    <xf numFmtId="42" fontId="5" fillId="23" borderId="74" xfId="0" applyNumberFormat="1" applyFont="1" applyFill="1" applyBorder="1" applyAlignment="1">
      <alignment vertical="center"/>
    </xf>
    <xf numFmtId="42" fontId="5" fillId="6" borderId="136" xfId="0" applyNumberFormat="1" applyFont="1" applyFill="1" applyBorder="1" applyAlignment="1">
      <alignment wrapText="1"/>
    </xf>
    <xf numFmtId="42" fontId="5" fillId="6" borderId="84" xfId="0" applyNumberFormat="1" applyFont="1" applyFill="1" applyBorder="1" applyAlignment="1">
      <alignment wrapText="1"/>
    </xf>
    <xf numFmtId="0" fontId="5" fillId="0" borderId="0" xfId="0" applyFont="1" applyAlignment="1">
      <alignment horizontal="center" vertical="center" wrapText="1"/>
    </xf>
    <xf numFmtId="37" fontId="5" fillId="0" borderId="0" xfId="0" applyNumberFormat="1" applyFont="1" applyAlignment="1">
      <alignment wrapText="1"/>
    </xf>
    <xf numFmtId="42" fontId="5" fillId="0" borderId="0" xfId="0" applyNumberFormat="1" applyFont="1" applyAlignment="1">
      <alignment vertical="center"/>
    </xf>
    <xf numFmtId="42" fontId="5" fillId="0" borderId="0" xfId="0" applyNumberFormat="1" applyFont="1" applyAlignment="1">
      <alignment wrapText="1"/>
    </xf>
    <xf numFmtId="42" fontId="20" fillId="0" borderId="0" xfId="0" applyNumberFormat="1" applyFont="1" applyAlignment="1">
      <alignment horizontal="right"/>
    </xf>
    <xf numFmtId="0" fontId="14" fillId="0" borderId="10" xfId="0" applyFont="1" applyBorder="1" applyAlignment="1" applyProtection="1">
      <alignment horizontal="right" vertical="top"/>
      <protection locked="0"/>
    </xf>
    <xf numFmtId="0" fontId="0" fillId="26" borderId="148" xfId="0" applyFill="1" applyBorder="1"/>
    <xf numFmtId="3" fontId="14" fillId="25" borderId="13" xfId="0" applyNumberFormat="1" applyFont="1" applyFill="1" applyBorder="1" applyAlignment="1">
      <alignment vertical="center" wrapText="1"/>
    </xf>
    <xf numFmtId="3" fontId="18" fillId="6" borderId="215" xfId="0" applyNumberFormat="1" applyFont="1" applyFill="1" applyBorder="1" applyAlignment="1">
      <alignment vertical="center"/>
    </xf>
    <xf numFmtId="3" fontId="18" fillId="26" borderId="17" xfId="0" applyNumberFormat="1" applyFont="1" applyFill="1" applyBorder="1" applyAlignment="1">
      <alignment vertical="center"/>
    </xf>
    <xf numFmtId="3" fontId="14" fillId="25" borderId="215" xfId="0" applyNumberFormat="1" applyFont="1" applyFill="1" applyBorder="1" applyAlignment="1">
      <alignment vertical="center" wrapText="1"/>
    </xf>
    <xf numFmtId="3" fontId="18" fillId="6" borderId="225" xfId="0" applyNumberFormat="1" applyFont="1" applyFill="1" applyBorder="1" applyAlignment="1">
      <alignment vertical="center"/>
    </xf>
    <xf numFmtId="3" fontId="18" fillId="6" borderId="17" xfId="0" applyNumberFormat="1" applyFont="1" applyFill="1" applyBorder="1" applyAlignment="1">
      <alignment vertical="center"/>
    </xf>
    <xf numFmtId="0" fontId="14" fillId="0" borderId="156" xfId="0" applyFont="1" applyBorder="1" applyProtection="1">
      <protection locked="0"/>
    </xf>
    <xf numFmtId="0" fontId="14" fillId="0" borderId="114" xfId="0" applyFont="1" applyBorder="1" applyProtection="1">
      <protection locked="0"/>
    </xf>
    <xf numFmtId="0" fontId="14" fillId="0" borderId="23" xfId="0" applyFont="1" applyBorder="1" applyProtection="1">
      <protection locked="0"/>
    </xf>
    <xf numFmtId="0" fontId="14" fillId="0" borderId="157" xfId="0" applyFont="1" applyBorder="1" applyProtection="1">
      <protection locked="0"/>
    </xf>
    <xf numFmtId="0" fontId="21" fillId="0" borderId="0" xfId="0" applyFont="1"/>
    <xf numFmtId="42" fontId="18" fillId="15" borderId="153" xfId="0" applyNumberFormat="1" applyFont="1" applyFill="1" applyBorder="1" applyAlignment="1">
      <alignment vertical="center"/>
    </xf>
    <xf numFmtId="0" fontId="18" fillId="15" borderId="12" xfId="0" applyFont="1" applyFill="1" applyBorder="1" applyAlignment="1">
      <alignment horizontal="center" wrapText="1"/>
    </xf>
    <xf numFmtId="0" fontId="14" fillId="0" borderId="15" xfId="0" applyFont="1" applyBorder="1" applyAlignment="1">
      <alignment textRotation="90" wrapText="1"/>
    </xf>
    <xf numFmtId="0" fontId="14" fillId="0" borderId="20" xfId="0" applyFont="1" applyBorder="1" applyAlignment="1" applyProtection="1">
      <alignment horizontal="center" vertical="center" wrapText="1"/>
      <protection locked="0"/>
    </xf>
    <xf numFmtId="0" fontId="14" fillId="0" borderId="198" xfId="0" applyFont="1" applyBorder="1" applyAlignment="1" applyProtection="1">
      <alignment horizontal="center" vertical="center" wrapText="1"/>
      <protection locked="0"/>
    </xf>
    <xf numFmtId="0" fontId="14" fillId="0" borderId="173" xfId="0" applyFont="1" applyBorder="1" applyAlignment="1" applyProtection="1">
      <alignment horizontal="center" vertical="center" wrapText="1"/>
      <protection locked="0"/>
    </xf>
    <xf numFmtId="0" fontId="14" fillId="0" borderId="226" xfId="0" applyFont="1" applyBorder="1" applyAlignment="1">
      <alignment vertical="top"/>
    </xf>
    <xf numFmtId="0" fontId="14" fillId="0" borderId="227" xfId="0" applyFont="1" applyBorder="1" applyAlignment="1">
      <alignment vertical="top" wrapText="1"/>
    </xf>
    <xf numFmtId="0" fontId="14" fillId="0" borderId="73" xfId="0" applyFont="1" applyBorder="1" applyAlignment="1">
      <alignment vertical="top"/>
    </xf>
    <xf numFmtId="0" fontId="14" fillId="0" borderId="228" xfId="0" applyFont="1" applyBorder="1" applyAlignment="1">
      <alignment vertical="top" wrapText="1"/>
    </xf>
    <xf numFmtId="0" fontId="14" fillId="0" borderId="52" xfId="0" applyFont="1" applyBorder="1" applyAlignment="1" applyProtection="1">
      <alignment vertical="top" wrapText="1"/>
      <protection locked="0"/>
    </xf>
    <xf numFmtId="0" fontId="19" fillId="15" borderId="0" xfId="0" applyFont="1" applyFill="1" applyAlignment="1">
      <alignment horizontal="center" wrapText="1"/>
    </xf>
    <xf numFmtId="0" fontId="19" fillId="15" borderId="0" xfId="0" applyFont="1" applyFill="1" applyAlignment="1">
      <alignment horizontal="center"/>
    </xf>
    <xf numFmtId="0" fontId="14" fillId="15" borderId="0" xfId="0" applyFont="1" applyFill="1" applyAlignment="1">
      <alignment wrapText="1"/>
    </xf>
    <xf numFmtId="38" fontId="50" fillId="0" borderId="212" xfId="0" applyNumberFormat="1" applyFont="1" applyBorder="1"/>
    <xf numFmtId="3" fontId="3" fillId="25" borderId="56" xfId="0" applyNumberFormat="1" applyFont="1" applyFill="1" applyBorder="1" applyAlignment="1">
      <alignment vertical="center" wrapText="1"/>
    </xf>
    <xf numFmtId="3" fontId="3" fillId="25" borderId="57" xfId="0" applyNumberFormat="1" applyFont="1" applyFill="1" applyBorder="1" applyAlignment="1">
      <alignment vertical="center" wrapText="1"/>
    </xf>
    <xf numFmtId="0" fontId="18" fillId="0" borderId="153" xfId="0" applyFont="1" applyBorder="1"/>
    <xf numFmtId="0" fontId="40" fillId="0" borderId="0" xfId="0" applyFont="1"/>
    <xf numFmtId="0" fontId="40" fillId="15" borderId="70" xfId="0" applyFont="1" applyFill="1" applyBorder="1" applyAlignment="1">
      <alignment vertical="center"/>
    </xf>
    <xf numFmtId="0" fontId="40" fillId="15" borderId="153" xfId="0" applyFont="1" applyFill="1" applyBorder="1" applyAlignment="1">
      <alignment horizontal="left" vertical="center"/>
    </xf>
    <xf numFmtId="0" fontId="14" fillId="0" borderId="0" xfId="0" applyFont="1" applyAlignment="1">
      <alignment wrapText="1"/>
    </xf>
    <xf numFmtId="0" fontId="38" fillId="0" borderId="201" xfId="0" applyFont="1" applyBorder="1" applyAlignment="1">
      <alignment vertical="center"/>
    </xf>
    <xf numFmtId="14" fontId="51" fillId="0" borderId="220" xfId="0" applyNumberFormat="1" applyFont="1" applyBorder="1" applyAlignment="1" applyProtection="1">
      <alignment horizontal="left" vertical="center"/>
      <protection locked="0"/>
    </xf>
    <xf numFmtId="0" fontId="40" fillId="15" borderId="223" xfId="0" applyFont="1" applyFill="1" applyBorder="1" applyAlignment="1">
      <alignment horizontal="center" vertical="center"/>
    </xf>
    <xf numFmtId="0" fontId="40" fillId="15" borderId="224" xfId="0" applyFont="1" applyFill="1" applyBorder="1" applyAlignment="1">
      <alignment horizontal="center" vertical="center"/>
    </xf>
    <xf numFmtId="0" fontId="35" fillId="0" borderId="215" xfId="0" applyFont="1" applyBorder="1" applyAlignment="1">
      <alignment horizontal="center" vertical="center"/>
    </xf>
    <xf numFmtId="0" fontId="40" fillId="8" borderId="204" xfId="0" applyFont="1" applyFill="1" applyBorder="1" applyAlignment="1">
      <alignment horizontal="center" vertical="center"/>
    </xf>
    <xf numFmtId="0" fontId="40" fillId="8" borderId="207" xfId="0" applyFont="1" applyFill="1" applyBorder="1" applyAlignment="1">
      <alignment horizontal="center" vertical="center"/>
    </xf>
    <xf numFmtId="0" fontId="40" fillId="15" borderId="210" xfId="0" applyFont="1" applyFill="1" applyBorder="1" applyAlignment="1">
      <alignment horizontal="center" vertical="center"/>
    </xf>
    <xf numFmtId="0" fontId="14" fillId="0" borderId="160" xfId="0" applyFont="1" applyBorder="1"/>
    <xf numFmtId="0" fontId="35" fillId="0" borderId="215" xfId="0" applyFont="1" applyBorder="1" applyAlignment="1">
      <alignment horizontal="center"/>
    </xf>
    <xf numFmtId="6" fontId="40" fillId="0" borderId="212" xfId="0" applyNumberFormat="1" applyFont="1" applyBorder="1" applyAlignment="1">
      <alignment vertical="center"/>
    </xf>
    <xf numFmtId="0" fontId="18" fillId="15" borderId="223" xfId="0" applyFont="1" applyFill="1" applyBorder="1" applyAlignment="1">
      <alignment wrapText="1"/>
    </xf>
    <xf numFmtId="0" fontId="14" fillId="0" borderId="229" xfId="0" applyFont="1" applyBorder="1" applyAlignment="1" applyProtection="1">
      <alignment vertical="center"/>
      <protection locked="0"/>
    </xf>
    <xf numFmtId="1" fontId="14" fillId="0" borderId="230" xfId="0" applyNumberFormat="1" applyFont="1" applyBorder="1" applyProtection="1">
      <protection locked="0"/>
    </xf>
    <xf numFmtId="0" fontId="14" fillId="0" borderId="230" xfId="0" applyFont="1" applyBorder="1" applyProtection="1">
      <protection locked="0"/>
    </xf>
    <xf numFmtId="0" fontId="14" fillId="0" borderId="234" xfId="0" applyFont="1" applyBorder="1" applyAlignment="1" applyProtection="1">
      <alignment vertical="center"/>
      <protection locked="0"/>
    </xf>
    <xf numFmtId="1" fontId="14" fillId="0" borderId="235" xfId="0" applyNumberFormat="1" applyFont="1" applyBorder="1" applyProtection="1">
      <protection locked="0"/>
    </xf>
    <xf numFmtId="0" fontId="14" fillId="0" borderId="235" xfId="0" applyFont="1" applyBorder="1" applyProtection="1">
      <protection locked="0"/>
    </xf>
    <xf numFmtId="0" fontId="14" fillId="0" borderId="229" xfId="0" applyFont="1" applyBorder="1" applyProtection="1">
      <protection locked="0"/>
    </xf>
    <xf numFmtId="166" fontId="14" fillId="0" borderId="229" xfId="0" applyNumberFormat="1" applyFont="1" applyBorder="1" applyProtection="1">
      <protection locked="0"/>
    </xf>
    <xf numFmtId="0" fontId="14" fillId="0" borderId="249" xfId="0" applyFont="1" applyBorder="1" applyProtection="1">
      <protection locked="0"/>
    </xf>
    <xf numFmtId="0" fontId="14" fillId="0" borderId="234" xfId="0" applyFont="1" applyBorder="1" applyProtection="1">
      <protection locked="0"/>
    </xf>
    <xf numFmtId="166" fontId="14" fillId="0" borderId="234" xfId="0" applyNumberFormat="1" applyFont="1" applyBorder="1" applyProtection="1">
      <protection locked="0"/>
    </xf>
    <xf numFmtId="0" fontId="14" fillId="0" borderId="251" xfId="0" applyFont="1" applyBorder="1" applyProtection="1">
      <protection locked="0"/>
    </xf>
    <xf numFmtId="0" fontId="14" fillId="0" borderId="253" xfId="0" applyFont="1" applyBorder="1" applyProtection="1">
      <protection locked="0"/>
    </xf>
    <xf numFmtId="0" fontId="14" fillId="0" borderId="255" xfId="0" applyFont="1" applyBorder="1" applyProtection="1">
      <protection locked="0"/>
    </xf>
    <xf numFmtId="0" fontId="14" fillId="0" borderId="258" xfId="0" applyFont="1" applyBorder="1" applyProtection="1">
      <protection locked="0"/>
    </xf>
    <xf numFmtId="0" fontId="14" fillId="0" borderId="259" xfId="0" applyFont="1" applyBorder="1" applyProtection="1">
      <protection locked="0"/>
    </xf>
    <xf numFmtId="0" fontId="14" fillId="0" borderId="260" xfId="0" applyFont="1" applyBorder="1" applyProtection="1">
      <protection locked="0"/>
    </xf>
    <xf numFmtId="0" fontId="14" fillId="0" borderId="261" xfId="0" applyFont="1" applyBorder="1" applyProtection="1">
      <protection locked="0"/>
    </xf>
    <xf numFmtId="0" fontId="14" fillId="0" borderId="262" xfId="0" applyFont="1" applyBorder="1" applyProtection="1">
      <protection locked="0"/>
    </xf>
    <xf numFmtId="0" fontId="14" fillId="0" borderId="263" xfId="0" applyFont="1" applyBorder="1" applyProtection="1">
      <protection locked="0"/>
    </xf>
    <xf numFmtId="0" fontId="14" fillId="0" borderId="76" xfId="0" applyFont="1" applyBorder="1" applyAlignment="1">
      <alignment vertical="center"/>
    </xf>
    <xf numFmtId="0" fontId="14" fillId="0" borderId="4" xfId="0" applyFont="1" applyBorder="1" applyAlignment="1">
      <alignment vertical="center"/>
    </xf>
    <xf numFmtId="0" fontId="0" fillId="0" borderId="4" xfId="0" applyBorder="1"/>
    <xf numFmtId="0" fontId="0" fillId="0" borderId="76" xfId="0" applyBorder="1"/>
    <xf numFmtId="9" fontId="0" fillId="0" borderId="76" xfId="0" applyNumberFormat="1" applyBorder="1"/>
    <xf numFmtId="9" fontId="0" fillId="0" borderId="4" xfId="0" applyNumberFormat="1" applyBorder="1"/>
    <xf numFmtId="1" fontId="7" fillId="0" borderId="261" xfId="0" applyNumberFormat="1" applyFont="1" applyBorder="1" applyProtection="1">
      <protection locked="0"/>
    </xf>
    <xf numFmtId="42" fontId="7" fillId="0" borderId="261" xfId="0" applyNumberFormat="1" applyFont="1" applyBorder="1" applyProtection="1">
      <protection locked="0"/>
    </xf>
    <xf numFmtId="1" fontId="7" fillId="0" borderId="296" xfId="0" applyNumberFormat="1" applyFont="1" applyBorder="1" applyProtection="1">
      <protection locked="0"/>
    </xf>
    <xf numFmtId="165" fontId="14" fillId="0" borderId="0" xfId="0" applyNumberFormat="1" applyFont="1"/>
    <xf numFmtId="0" fontId="61" fillId="22" borderId="0" xfId="0" applyFont="1" applyFill="1" applyAlignment="1">
      <alignment vertical="center"/>
    </xf>
    <xf numFmtId="165" fontId="14" fillId="0" borderId="186" xfId="0" applyNumberFormat="1" applyFont="1" applyBorder="1"/>
    <xf numFmtId="165" fontId="38" fillId="0" borderId="185" xfId="0" applyNumberFormat="1" applyFont="1" applyBorder="1" applyAlignment="1">
      <alignment vertical="center"/>
    </xf>
    <xf numFmtId="165" fontId="38" fillId="0" borderId="186" xfId="0" applyNumberFormat="1" applyFont="1" applyBorder="1" applyAlignment="1">
      <alignment vertical="center"/>
    </xf>
    <xf numFmtId="166" fontId="38" fillId="8" borderId="37" xfId="0" applyNumberFormat="1" applyFont="1" applyFill="1" applyBorder="1" applyAlignment="1">
      <alignment horizontal="right" vertical="center"/>
    </xf>
    <xf numFmtId="0" fontId="14" fillId="0" borderId="364" xfId="0" applyFont="1" applyBorder="1" applyAlignment="1" applyProtection="1">
      <alignment horizontal="center" wrapText="1"/>
      <protection locked="0"/>
    </xf>
    <xf numFmtId="9" fontId="14" fillId="0" borderId="364" xfId="0" applyNumberFormat="1" applyFont="1" applyBorder="1" applyAlignment="1" applyProtection="1">
      <alignment horizontal="right" wrapText="1"/>
      <protection locked="0"/>
    </xf>
    <xf numFmtId="0" fontId="14" fillId="0" borderId="311" xfId="0" applyFont="1" applyBorder="1" applyAlignment="1" applyProtection="1">
      <alignment horizontal="center"/>
      <protection locked="0"/>
    </xf>
    <xf numFmtId="9" fontId="14" fillId="0" borderId="311" xfId="0" applyNumberFormat="1" applyFont="1" applyBorder="1" applyAlignment="1" applyProtection="1">
      <alignment horizontal="right" wrapText="1"/>
      <protection locked="0"/>
    </xf>
    <xf numFmtId="3" fontId="15" fillId="0" borderId="302" xfId="0" applyNumberFormat="1" applyFont="1" applyBorder="1" applyAlignment="1" applyProtection="1">
      <alignment vertical="center"/>
      <protection locked="0"/>
    </xf>
    <xf numFmtId="3" fontId="13" fillId="6" borderId="375" xfId="0" applyNumberFormat="1" applyFont="1" applyFill="1" applyBorder="1" applyAlignment="1">
      <alignment vertical="center"/>
    </xf>
    <xf numFmtId="3" fontId="13" fillId="26" borderId="380" xfId="0" applyNumberFormat="1" applyFont="1" applyFill="1" applyBorder="1" applyAlignment="1">
      <alignment vertical="center"/>
    </xf>
    <xf numFmtId="3" fontId="13" fillId="0" borderId="381" xfId="0" applyNumberFormat="1" applyFont="1" applyBorder="1" applyAlignment="1" applyProtection="1">
      <alignment vertical="center"/>
      <protection locked="0"/>
    </xf>
    <xf numFmtId="3" fontId="13" fillId="0" borderId="274" xfId="0" applyNumberFormat="1" applyFont="1" applyBorder="1" applyAlignment="1" applyProtection="1">
      <alignment vertical="center"/>
      <protection locked="0"/>
    </xf>
    <xf numFmtId="3" fontId="13" fillId="0" borderId="237" xfId="0" applyNumberFormat="1" applyFont="1" applyBorder="1" applyAlignment="1" applyProtection="1">
      <alignment vertical="center" wrapText="1"/>
      <protection locked="0"/>
    </xf>
    <xf numFmtId="3" fontId="13" fillId="0" borderId="269" xfId="0" applyNumberFormat="1" applyFont="1" applyBorder="1" applyAlignment="1" applyProtection="1">
      <alignment vertical="center" wrapText="1"/>
      <protection locked="0"/>
    </xf>
    <xf numFmtId="3" fontId="13" fillId="0" borderId="270" xfId="0" applyNumberFormat="1" applyFont="1" applyBorder="1" applyAlignment="1" applyProtection="1">
      <alignment vertical="center" wrapText="1"/>
      <protection locked="0"/>
    </xf>
    <xf numFmtId="3" fontId="13" fillId="0" borderId="261" xfId="0" applyNumberFormat="1" applyFont="1" applyBorder="1" applyAlignment="1" applyProtection="1">
      <alignment vertical="center" wrapText="1"/>
      <protection locked="0"/>
    </xf>
    <xf numFmtId="3" fontId="13" fillId="6" borderId="371" xfId="0" applyNumberFormat="1" applyFont="1" applyFill="1" applyBorder="1" applyAlignment="1">
      <alignment vertical="center" wrapText="1"/>
    </xf>
    <xf numFmtId="3" fontId="13" fillId="26" borderId="371" xfId="0" applyNumberFormat="1" applyFont="1" applyFill="1" applyBorder="1" applyAlignment="1">
      <alignment vertical="center" wrapText="1"/>
    </xf>
    <xf numFmtId="3" fontId="13" fillId="0" borderId="383" xfId="0" applyNumberFormat="1" applyFont="1" applyBorder="1" applyAlignment="1" applyProtection="1">
      <alignment vertical="center"/>
      <protection locked="0"/>
    </xf>
    <xf numFmtId="3" fontId="13" fillId="0" borderId="261" xfId="0" applyNumberFormat="1" applyFont="1" applyBorder="1" applyAlignment="1" applyProtection="1">
      <alignment vertical="center"/>
      <protection locked="0"/>
    </xf>
    <xf numFmtId="3" fontId="13" fillId="0" borderId="237" xfId="0" applyNumberFormat="1" applyFont="1" applyBorder="1" applyAlignment="1" applyProtection="1">
      <alignment vertical="center"/>
      <protection locked="0"/>
    </xf>
    <xf numFmtId="3" fontId="13" fillId="0" borderId="269" xfId="0" applyNumberFormat="1" applyFont="1" applyBorder="1" applyAlignment="1" applyProtection="1">
      <alignment vertical="center"/>
      <protection locked="0"/>
    </xf>
    <xf numFmtId="3" fontId="13" fillId="0" borderId="270" xfId="0" applyNumberFormat="1" applyFont="1" applyBorder="1" applyAlignment="1" applyProtection="1">
      <alignment vertical="center"/>
      <protection locked="0"/>
    </xf>
    <xf numFmtId="3" fontId="13" fillId="26" borderId="379" xfId="0" applyNumberFormat="1" applyFont="1" applyFill="1" applyBorder="1" applyAlignment="1">
      <alignment vertical="center" wrapText="1"/>
    </xf>
    <xf numFmtId="3" fontId="13" fillId="0" borderId="241" xfId="0" applyNumberFormat="1" applyFont="1" applyBorder="1" applyAlignment="1" applyProtection="1">
      <alignment vertical="center" wrapText="1"/>
      <protection locked="0"/>
    </xf>
    <xf numFmtId="3" fontId="13" fillId="0" borderId="276" xfId="0" applyNumberFormat="1" applyFont="1" applyBorder="1" applyAlignment="1" applyProtection="1">
      <alignment vertical="center" wrapText="1"/>
      <protection locked="0"/>
    </xf>
    <xf numFmtId="3" fontId="13" fillId="0" borderId="277" xfId="0" applyNumberFormat="1" applyFont="1" applyBorder="1" applyAlignment="1" applyProtection="1">
      <alignment vertical="center" wrapText="1"/>
      <protection locked="0"/>
    </xf>
    <xf numFmtId="3" fontId="13" fillId="0" borderId="278" xfId="0" applyNumberFormat="1" applyFont="1" applyBorder="1" applyAlignment="1" applyProtection="1">
      <alignment vertical="center" wrapText="1"/>
      <protection locked="0"/>
    </xf>
    <xf numFmtId="3" fontId="13" fillId="6" borderId="379" xfId="0" applyNumberFormat="1" applyFont="1" applyFill="1" applyBorder="1" applyAlignment="1">
      <alignment vertical="center" wrapText="1"/>
    </xf>
    <xf numFmtId="3" fontId="13" fillId="0" borderId="385" xfId="0" applyNumberFormat="1" applyFont="1" applyBorder="1" applyAlignment="1" applyProtection="1">
      <alignment vertical="center"/>
      <protection locked="0"/>
    </xf>
    <xf numFmtId="3" fontId="13" fillId="0" borderId="278" xfId="0" applyNumberFormat="1" applyFont="1" applyBorder="1" applyAlignment="1" applyProtection="1">
      <alignment vertical="center"/>
      <protection locked="0"/>
    </xf>
    <xf numFmtId="3" fontId="18" fillId="6" borderId="386" xfId="0" applyNumberFormat="1" applyFont="1" applyFill="1" applyBorder="1" applyAlignment="1">
      <alignment vertical="center"/>
    </xf>
    <xf numFmtId="3" fontId="18" fillId="6" borderId="387" xfId="0" applyNumberFormat="1" applyFont="1" applyFill="1" applyBorder="1" applyAlignment="1">
      <alignment vertical="center"/>
    </xf>
    <xf numFmtId="3" fontId="18" fillId="6" borderId="388" xfId="0" applyNumberFormat="1" applyFont="1" applyFill="1" applyBorder="1" applyAlignment="1">
      <alignment vertical="center"/>
    </xf>
    <xf numFmtId="44" fontId="3" fillId="3" borderId="389" xfId="0" applyNumberFormat="1" applyFont="1" applyFill="1" applyBorder="1" applyProtection="1">
      <protection locked="0"/>
    </xf>
    <xf numFmtId="0" fontId="3" fillId="3" borderId="390" xfId="0" applyFont="1" applyFill="1" applyBorder="1" applyProtection="1">
      <protection locked="0"/>
    </xf>
    <xf numFmtId="0" fontId="14" fillId="3" borderId="234" xfId="0" applyFont="1" applyFill="1" applyBorder="1"/>
    <xf numFmtId="44" fontId="3" fillId="3" borderId="234" xfId="0" applyNumberFormat="1" applyFont="1" applyFill="1" applyBorder="1" applyProtection="1">
      <protection locked="0"/>
    </xf>
    <xf numFmtId="0" fontId="3" fillId="3" borderId="235" xfId="0" applyFont="1" applyFill="1" applyBorder="1" applyProtection="1">
      <protection locked="0"/>
    </xf>
    <xf numFmtId="0" fontId="3" fillId="3" borderId="391" xfId="0" applyFont="1" applyFill="1" applyBorder="1" applyProtection="1">
      <protection locked="0"/>
    </xf>
    <xf numFmtId="0" fontId="14" fillId="3" borderId="393" xfId="0" applyFont="1" applyFill="1" applyBorder="1"/>
    <xf numFmtId="44" fontId="3" fillId="3" borderId="318" xfId="0" applyNumberFormat="1" applyFont="1" applyFill="1" applyBorder="1" applyProtection="1">
      <protection locked="0"/>
    </xf>
    <xf numFmtId="0" fontId="3" fillId="0" borderId="267" xfId="0" applyFont="1" applyBorder="1" applyAlignment="1" applyProtection="1">
      <alignment vertical="center"/>
      <protection locked="0"/>
    </xf>
    <xf numFmtId="0" fontId="3" fillId="0" borderId="270" xfId="0" applyFont="1" applyBorder="1" applyAlignment="1" applyProtection="1">
      <alignment vertical="center"/>
      <protection locked="0"/>
    </xf>
    <xf numFmtId="14" fontId="3" fillId="0" borderId="270" xfId="0" applyNumberFormat="1" applyFont="1" applyBorder="1" applyAlignment="1" applyProtection="1">
      <alignment vertical="center"/>
      <protection locked="0"/>
    </xf>
    <xf numFmtId="9" fontId="21" fillId="16" borderId="394" xfId="0" applyNumberFormat="1" applyFont="1" applyFill="1" applyBorder="1" applyAlignment="1">
      <alignment vertical="center"/>
    </xf>
    <xf numFmtId="42" fontId="21" fillId="6" borderId="367" xfId="0" applyNumberFormat="1" applyFont="1" applyFill="1" applyBorder="1" applyAlignment="1">
      <alignment vertical="center"/>
    </xf>
    <xf numFmtId="42" fontId="21" fillId="0" borderId="395" xfId="0" applyNumberFormat="1" applyFont="1" applyBorder="1" applyAlignment="1" applyProtection="1">
      <alignment vertical="center"/>
      <protection locked="0"/>
    </xf>
    <xf numFmtId="42" fontId="21" fillId="0" borderId="230" xfId="0" applyNumberFormat="1" applyFont="1" applyBorder="1" applyAlignment="1" applyProtection="1">
      <alignment vertical="center"/>
      <protection locked="0"/>
    </xf>
    <xf numFmtId="9" fontId="21" fillId="16" borderId="382" xfId="0" applyNumberFormat="1" applyFont="1" applyFill="1" applyBorder="1" applyAlignment="1">
      <alignment vertical="center"/>
    </xf>
    <xf numFmtId="42" fontId="21" fillId="0" borderId="374" xfId="0" applyNumberFormat="1" applyFont="1" applyBorder="1" applyAlignment="1" applyProtection="1">
      <alignment vertical="center"/>
      <protection locked="0"/>
    </xf>
    <xf numFmtId="42" fontId="21" fillId="0" borderId="235" xfId="0" applyNumberFormat="1" applyFont="1" applyBorder="1" applyAlignment="1" applyProtection="1">
      <alignment vertical="center"/>
      <protection locked="0"/>
    </xf>
    <xf numFmtId="9" fontId="21" fillId="16" borderId="396" xfId="0" applyNumberFormat="1" applyFont="1" applyFill="1" applyBorder="1" applyAlignment="1">
      <alignment vertical="center"/>
    </xf>
    <xf numFmtId="42" fontId="21" fillId="0" borderId="304" xfId="0" applyNumberFormat="1" applyFont="1" applyBorder="1" applyAlignment="1" applyProtection="1">
      <alignment vertical="center" wrapText="1"/>
      <protection locked="0"/>
    </xf>
    <xf numFmtId="42" fontId="21" fillId="0" borderId="397" xfId="0" applyNumberFormat="1" applyFont="1" applyBorder="1" applyAlignment="1" applyProtection="1">
      <alignment vertical="center" wrapText="1"/>
      <protection locked="0"/>
    </xf>
    <xf numFmtId="42" fontId="21" fillId="0" borderId="260" xfId="0" applyNumberFormat="1" applyFont="1" applyBorder="1" applyAlignment="1" applyProtection="1">
      <alignment vertical="center"/>
      <protection locked="0"/>
    </xf>
    <xf numFmtId="42" fontId="21" fillId="6" borderId="237" xfId="0" applyNumberFormat="1" applyFont="1" applyFill="1" applyBorder="1" applyAlignment="1">
      <alignment vertical="center"/>
    </xf>
    <xf numFmtId="42" fontId="21" fillId="0" borderId="263" xfId="0" applyNumberFormat="1" applyFont="1" applyBorder="1" applyAlignment="1" applyProtection="1">
      <alignment vertical="center"/>
      <protection locked="0"/>
    </xf>
    <xf numFmtId="42" fontId="21" fillId="0" borderId="398" xfId="0" applyNumberFormat="1" applyFont="1" applyBorder="1" applyAlignment="1" applyProtection="1">
      <alignment vertical="center" wrapText="1"/>
      <protection locked="0"/>
    </xf>
    <xf numFmtId="42" fontId="21" fillId="11" borderId="266" xfId="0" applyNumberFormat="1" applyFont="1" applyFill="1" applyBorder="1" applyAlignment="1">
      <alignment vertical="center"/>
    </xf>
    <xf numFmtId="42" fontId="21" fillId="0" borderId="258" xfId="0" applyNumberFormat="1" applyFont="1" applyBorder="1" applyAlignment="1" applyProtection="1">
      <alignment vertical="center"/>
      <protection locked="0"/>
    </xf>
    <xf numFmtId="42" fontId="21" fillId="6" borderId="269" xfId="0" applyNumberFormat="1" applyFont="1" applyFill="1" applyBorder="1" applyAlignment="1">
      <alignment vertical="center"/>
    </xf>
    <xf numFmtId="42" fontId="21" fillId="0" borderId="261" xfId="0" applyNumberFormat="1" applyFont="1" applyBorder="1" applyAlignment="1" applyProtection="1">
      <alignment vertical="center"/>
      <protection locked="0"/>
    </xf>
    <xf numFmtId="42" fontId="21" fillId="6" borderId="276" xfId="0" applyNumberFormat="1" applyFont="1" applyFill="1" applyBorder="1" applyAlignment="1">
      <alignment vertical="center"/>
    </xf>
    <xf numFmtId="42" fontId="21" fillId="0" borderId="304" xfId="0" applyNumberFormat="1" applyFont="1" applyBorder="1" applyAlignment="1" applyProtection="1">
      <alignment vertical="center"/>
      <protection locked="0"/>
    </xf>
    <xf numFmtId="42" fontId="21" fillId="0" borderId="378" xfId="0" applyNumberFormat="1" applyFont="1" applyBorder="1" applyAlignment="1" applyProtection="1">
      <alignment vertical="center"/>
      <protection locked="0"/>
    </xf>
    <xf numFmtId="42" fontId="21" fillId="11" borderId="232" xfId="0" applyNumberFormat="1" applyFont="1" applyFill="1" applyBorder="1" applyAlignment="1">
      <alignment vertical="center"/>
    </xf>
    <xf numFmtId="42" fontId="21" fillId="6" borderId="305" xfId="0" applyNumberFormat="1" applyFont="1" applyFill="1" applyBorder="1" applyAlignment="1">
      <alignment vertical="center"/>
    </xf>
    <xf numFmtId="42" fontId="21" fillId="0" borderId="398" xfId="0" applyNumberFormat="1" applyFont="1" applyBorder="1" applyAlignment="1" applyProtection="1">
      <alignment vertical="center"/>
      <protection locked="0"/>
    </xf>
    <xf numFmtId="42" fontId="21" fillId="0" borderId="374" xfId="0" applyNumberFormat="1" applyFont="1" applyBorder="1" applyAlignment="1" applyProtection="1">
      <alignment vertical="center" wrapText="1"/>
      <protection locked="0"/>
    </xf>
    <xf numFmtId="42" fontId="21" fillId="0" borderId="261" xfId="0" applyNumberFormat="1" applyFont="1" applyBorder="1" applyAlignment="1" applyProtection="1">
      <alignment vertical="center" wrapText="1"/>
      <protection locked="0"/>
    </xf>
    <xf numFmtId="42" fontId="21" fillId="0" borderId="378" xfId="0" applyNumberFormat="1" applyFont="1" applyBorder="1" applyAlignment="1" applyProtection="1">
      <alignment vertical="center" wrapText="1"/>
      <protection locked="0"/>
    </xf>
    <xf numFmtId="42" fontId="21" fillId="0" borderId="263" xfId="0" applyNumberFormat="1" applyFont="1" applyBorder="1" applyAlignment="1" applyProtection="1">
      <alignment vertical="center" wrapText="1"/>
      <protection locked="0"/>
    </xf>
    <xf numFmtId="42" fontId="21" fillId="6" borderId="286" xfId="0" applyNumberFormat="1" applyFont="1" applyFill="1" applyBorder="1" applyAlignment="1">
      <alignment vertical="center"/>
    </xf>
    <xf numFmtId="42" fontId="21" fillId="11" borderId="269" xfId="0" applyNumberFormat="1" applyFont="1" applyFill="1" applyBorder="1" applyAlignment="1">
      <alignment vertical="center"/>
    </xf>
    <xf numFmtId="9" fontId="21" fillId="16" borderId="384" xfId="0" applyNumberFormat="1" applyFont="1" applyFill="1" applyBorder="1" applyAlignment="1">
      <alignment vertical="center"/>
    </xf>
    <xf numFmtId="42" fontId="21" fillId="11" borderId="286" xfId="0" applyNumberFormat="1" applyFont="1" applyFill="1" applyBorder="1" applyAlignment="1">
      <alignment vertical="center"/>
    </xf>
    <xf numFmtId="42" fontId="21" fillId="11" borderId="237" xfId="0" applyNumberFormat="1" applyFont="1" applyFill="1" applyBorder="1" applyAlignment="1">
      <alignment vertical="center"/>
    </xf>
    <xf numFmtId="42" fontId="21" fillId="11" borderId="74" xfId="0" applyNumberFormat="1" applyFont="1" applyFill="1" applyBorder="1" applyAlignment="1">
      <alignment vertical="center"/>
    </xf>
    <xf numFmtId="42" fontId="21" fillId="11" borderId="305" xfId="0" applyNumberFormat="1" applyFont="1" applyFill="1" applyBorder="1" applyAlignment="1">
      <alignment vertical="center"/>
    </xf>
    <xf numFmtId="42" fontId="14" fillId="0" borderId="400" xfId="0" applyNumberFormat="1" applyFont="1" applyBorder="1" applyAlignment="1" applyProtection="1">
      <alignment vertical="center"/>
      <protection locked="0"/>
    </xf>
    <xf numFmtId="42" fontId="14" fillId="6" borderId="234" xfId="0" applyNumberFormat="1" applyFont="1" applyFill="1" applyBorder="1" applyAlignment="1">
      <alignment vertical="center"/>
    </xf>
    <xf numFmtId="42" fontId="14" fillId="0" borderId="374" xfId="0" applyNumberFormat="1" applyFont="1" applyBorder="1" applyAlignment="1" applyProtection="1">
      <alignment vertical="center"/>
      <protection locked="0"/>
    </xf>
    <xf numFmtId="42" fontId="14" fillId="6" borderId="393" xfId="0" applyNumberFormat="1" applyFont="1" applyFill="1" applyBorder="1" applyAlignment="1">
      <alignment vertical="center"/>
    </xf>
    <xf numFmtId="42" fontId="14" fillId="0" borderId="304" xfId="0" applyNumberFormat="1" applyFont="1" applyBorder="1" applyAlignment="1" applyProtection="1">
      <alignment vertical="center" wrapText="1"/>
      <protection locked="0"/>
    </xf>
    <xf numFmtId="42" fontId="14" fillId="6" borderId="229" xfId="0" applyNumberFormat="1" applyFont="1" applyFill="1" applyBorder="1" applyAlignment="1">
      <alignment vertical="center"/>
    </xf>
    <xf numFmtId="42" fontId="14" fillId="0" borderId="395" xfId="0" applyNumberFormat="1" applyFont="1" applyBorder="1" applyAlignment="1" applyProtection="1">
      <alignment vertical="center"/>
      <protection locked="0"/>
    </xf>
    <xf numFmtId="42" fontId="14" fillId="0" borderId="330" xfId="0" applyNumberFormat="1" applyFont="1" applyBorder="1" applyAlignment="1" applyProtection="1">
      <alignment vertical="center"/>
      <protection locked="0"/>
    </xf>
    <xf numFmtId="42" fontId="14" fillId="0" borderId="263" xfId="0" applyNumberFormat="1" applyFont="1" applyBorder="1" applyAlignment="1" applyProtection="1">
      <alignment vertical="center"/>
      <protection locked="0"/>
    </xf>
    <xf numFmtId="42" fontId="14" fillId="0" borderId="401" xfId="0" applyNumberFormat="1" applyFont="1" applyBorder="1" applyAlignment="1" applyProtection="1">
      <alignment vertical="center"/>
      <protection locked="0"/>
    </xf>
    <xf numFmtId="42" fontId="14" fillId="0" borderId="299" xfId="0" applyNumberFormat="1" applyFont="1" applyBorder="1" applyAlignment="1" applyProtection="1">
      <alignment vertical="center"/>
      <protection locked="0"/>
    </xf>
    <xf numFmtId="42" fontId="14" fillId="0" borderId="297" xfId="0" applyNumberFormat="1" applyFont="1" applyBorder="1" applyAlignment="1" applyProtection="1">
      <alignment vertical="center"/>
      <protection locked="0"/>
    </xf>
    <xf numFmtId="42" fontId="14" fillId="0" borderId="304" xfId="0" applyNumberFormat="1" applyFont="1" applyBorder="1" applyAlignment="1" applyProtection="1">
      <alignment vertical="center"/>
      <protection locked="0"/>
    </xf>
    <xf numFmtId="42" fontId="14" fillId="0" borderId="398" xfId="0" applyNumberFormat="1" applyFont="1" applyBorder="1" applyAlignment="1" applyProtection="1">
      <alignment vertical="center" wrapText="1"/>
      <protection locked="0"/>
    </xf>
    <xf numFmtId="42" fontId="14" fillId="0" borderId="263" xfId="0" applyNumberFormat="1" applyFont="1" applyBorder="1" applyAlignment="1" applyProtection="1">
      <alignment vertical="center" wrapText="1"/>
      <protection locked="0"/>
    </xf>
    <xf numFmtId="42" fontId="14" fillId="0" borderId="260" xfId="0" applyNumberFormat="1" applyFont="1" applyBorder="1" applyAlignment="1" applyProtection="1">
      <alignment vertical="center"/>
      <protection locked="0"/>
    </xf>
    <xf numFmtId="42" fontId="14" fillId="6" borderId="382" xfId="0" applyNumberFormat="1" applyFont="1" applyFill="1" applyBorder="1" applyAlignment="1">
      <alignment vertical="center"/>
    </xf>
    <xf numFmtId="42" fontId="14" fillId="6" borderId="384" xfId="0" applyNumberFormat="1" applyFont="1" applyFill="1" applyBorder="1" applyAlignment="1">
      <alignment vertical="center"/>
    </xf>
    <xf numFmtId="42" fontId="14" fillId="6" borderId="394" xfId="0" applyNumberFormat="1" applyFont="1" applyFill="1" applyBorder="1" applyAlignment="1">
      <alignment vertical="center"/>
    </xf>
    <xf numFmtId="42" fontId="50" fillId="17" borderId="297" xfId="0" applyNumberFormat="1" applyFont="1" applyFill="1" applyBorder="1"/>
    <xf numFmtId="42" fontId="50" fillId="0" borderId="376" xfId="0" applyNumberFormat="1" applyFont="1" applyBorder="1" applyProtection="1">
      <protection locked="0"/>
    </xf>
    <xf numFmtId="42" fontId="50" fillId="0" borderId="263" xfId="0" applyNumberFormat="1" applyFont="1" applyBorder="1" applyProtection="1">
      <protection locked="0"/>
    </xf>
    <xf numFmtId="42" fontId="50" fillId="0" borderId="402" xfId="0" applyNumberFormat="1" applyFont="1" applyBorder="1" applyProtection="1">
      <protection locked="0"/>
    </xf>
    <xf numFmtId="42" fontId="50" fillId="0" borderId="398" xfId="0" applyNumberFormat="1" applyFont="1" applyBorder="1" applyProtection="1">
      <protection locked="0"/>
    </xf>
    <xf numFmtId="42" fontId="50" fillId="6" borderId="350" xfId="0" applyNumberFormat="1" applyFont="1" applyFill="1" applyBorder="1"/>
    <xf numFmtId="42" fontId="50" fillId="6" borderId="260" xfId="0" applyNumberFormat="1" applyFont="1" applyFill="1" applyBorder="1"/>
    <xf numFmtId="9" fontId="50" fillId="6" borderId="376" xfId="0" applyNumberFormat="1" applyFont="1" applyFill="1" applyBorder="1"/>
    <xf numFmtId="9" fontId="50" fillId="6" borderId="263" xfId="0" applyNumberFormat="1" applyFont="1" applyFill="1" applyBorder="1"/>
    <xf numFmtId="42" fontId="50" fillId="6" borderId="245" xfId="0" applyNumberFormat="1" applyFont="1" applyFill="1" applyBorder="1"/>
    <xf numFmtId="42" fontId="50" fillId="6" borderId="403" xfId="0" applyNumberFormat="1" applyFont="1" applyFill="1" applyBorder="1"/>
    <xf numFmtId="0" fontId="14" fillId="0" borderId="350" xfId="0" applyFont="1" applyBorder="1" applyProtection="1">
      <protection locked="0"/>
    </xf>
    <xf numFmtId="0" fontId="14" fillId="0" borderId="268" xfId="0" applyFont="1" applyBorder="1" applyProtection="1">
      <protection locked="0"/>
    </xf>
    <xf numFmtId="0" fontId="14" fillId="0" borderId="376" xfId="0" applyFont="1" applyBorder="1" applyProtection="1">
      <protection locked="0"/>
    </xf>
    <xf numFmtId="0" fontId="14" fillId="0" borderId="271" xfId="0" applyFont="1" applyBorder="1" applyProtection="1">
      <protection locked="0"/>
    </xf>
    <xf numFmtId="0" fontId="14" fillId="0" borderId="402" xfId="0" applyFont="1" applyBorder="1" applyProtection="1">
      <protection locked="0"/>
    </xf>
    <xf numFmtId="0" fontId="14" fillId="0" borderId="404" xfId="0" applyFont="1" applyBorder="1" applyProtection="1">
      <protection locked="0"/>
    </xf>
    <xf numFmtId="0" fontId="14" fillId="0" borderId="285" xfId="0" applyFont="1" applyBorder="1" applyProtection="1">
      <protection locked="0"/>
    </xf>
    <xf numFmtId="0" fontId="14" fillId="0" borderId="405" xfId="0" applyFont="1" applyBorder="1" applyProtection="1">
      <protection locked="0"/>
    </xf>
    <xf numFmtId="0" fontId="14" fillId="0" borderId="295" xfId="0" applyFont="1" applyBorder="1" applyProtection="1">
      <protection locked="0"/>
    </xf>
    <xf numFmtId="42" fontId="14" fillId="0" borderId="271" xfId="0" applyNumberFormat="1" applyFont="1" applyBorder="1" applyAlignment="1" applyProtection="1">
      <alignment vertical="center"/>
      <protection locked="0"/>
    </xf>
    <xf numFmtId="0" fontId="14" fillId="0" borderId="245" xfId="0" applyFont="1" applyBorder="1" applyProtection="1">
      <protection locked="0"/>
    </xf>
    <xf numFmtId="0" fontId="14" fillId="0" borderId="242" xfId="0" applyFont="1" applyBorder="1" applyProtection="1">
      <protection locked="0"/>
    </xf>
    <xf numFmtId="0" fontId="14" fillId="0" borderId="359" xfId="0" applyFont="1" applyBorder="1" applyProtection="1">
      <protection locked="0"/>
    </xf>
    <xf numFmtId="0" fontId="14" fillId="5" borderId="266" xfId="0" applyFont="1" applyFill="1" applyBorder="1" applyAlignment="1" applyProtection="1">
      <alignment horizontal="center" wrapText="1"/>
      <protection locked="0"/>
    </xf>
    <xf numFmtId="0" fontId="14" fillId="5" borderId="411" xfId="0" applyFont="1" applyFill="1" applyBorder="1" applyAlignment="1" applyProtection="1">
      <alignment horizontal="center" wrapText="1"/>
      <protection locked="0"/>
    </xf>
    <xf numFmtId="0" fontId="14" fillId="0" borderId="364" xfId="0" applyFont="1" applyBorder="1" applyAlignment="1" applyProtection="1">
      <alignment horizontal="left" wrapText="1"/>
      <protection locked="0"/>
    </xf>
    <xf numFmtId="49" fontId="14" fillId="0" borderId="364" xfId="0" applyNumberFormat="1" applyFont="1" applyBorder="1" applyAlignment="1" applyProtection="1">
      <alignment horizontal="center" wrapText="1"/>
      <protection locked="0"/>
    </xf>
    <xf numFmtId="49" fontId="14" fillId="0" borderId="330" xfId="0" applyNumberFormat="1" applyFont="1" applyBorder="1" applyAlignment="1" applyProtection="1">
      <alignment horizontal="center" wrapText="1"/>
      <protection locked="0"/>
    </xf>
    <xf numFmtId="0" fontId="14" fillId="5" borderId="269" xfId="0" applyFont="1" applyFill="1" applyBorder="1" applyAlignment="1" applyProtection="1">
      <alignment horizontal="center" wrapText="1"/>
      <protection locked="0"/>
    </xf>
    <xf numFmtId="0" fontId="14" fillId="5" borderId="412" xfId="0" applyFont="1" applyFill="1" applyBorder="1" applyAlignment="1" applyProtection="1">
      <alignment horizontal="center" wrapText="1"/>
      <protection locked="0"/>
    </xf>
    <xf numFmtId="0" fontId="14" fillId="0" borderId="311" xfId="0" applyFont="1" applyBorder="1" applyAlignment="1" applyProtection="1">
      <alignment horizontal="center" wrapText="1"/>
      <protection locked="0"/>
    </xf>
    <xf numFmtId="0" fontId="14" fillId="0" borderId="311" xfId="0" applyFont="1" applyBorder="1" applyAlignment="1" applyProtection="1">
      <alignment horizontal="left" wrapText="1"/>
      <protection locked="0"/>
    </xf>
    <xf numFmtId="49" fontId="14" fillId="0" borderId="311" xfId="0" applyNumberFormat="1" applyFont="1" applyBorder="1" applyAlignment="1" applyProtection="1">
      <alignment horizontal="center" wrapText="1"/>
      <protection locked="0"/>
    </xf>
    <xf numFmtId="49" fontId="14" fillId="0" borderId="312" xfId="0" applyNumberFormat="1" applyFont="1" applyBorder="1" applyAlignment="1" applyProtection="1">
      <alignment horizontal="center" wrapText="1"/>
      <protection locked="0"/>
    </xf>
    <xf numFmtId="49" fontId="14" fillId="0" borderId="342" xfId="0" applyNumberFormat="1" applyFont="1" applyBorder="1" applyAlignment="1" applyProtection="1">
      <alignment horizontal="center" wrapText="1"/>
      <protection locked="0"/>
    </xf>
    <xf numFmtId="0" fontId="14" fillId="0" borderId="364" xfId="0" applyFont="1" applyBorder="1" applyAlignment="1" applyProtection="1">
      <alignment wrapText="1"/>
      <protection locked="0"/>
    </xf>
    <xf numFmtId="0" fontId="14" fillId="0" borderId="311" xfId="0" applyFont="1" applyBorder="1" applyAlignment="1" applyProtection="1">
      <alignment wrapText="1"/>
      <protection locked="0"/>
    </xf>
    <xf numFmtId="0" fontId="14" fillId="5" borderId="229" xfId="0" applyFont="1" applyFill="1" applyBorder="1" applyAlignment="1" applyProtection="1">
      <alignment wrapText="1"/>
      <protection locked="0"/>
    </xf>
    <xf numFmtId="0" fontId="14" fillId="5" borderId="234" xfId="0" applyFont="1" applyFill="1" applyBorder="1" applyAlignment="1" applyProtection="1">
      <alignment wrapText="1"/>
      <protection locked="0"/>
    </xf>
    <xf numFmtId="0" fontId="14" fillId="5" borderId="229" xfId="0" applyFont="1" applyFill="1" applyBorder="1" applyAlignment="1" applyProtection="1">
      <alignment horizontal="left"/>
      <protection locked="0"/>
    </xf>
    <xf numFmtId="0" fontId="14" fillId="5" borderId="234" xfId="0" applyFont="1" applyFill="1" applyBorder="1" applyAlignment="1" applyProtection="1">
      <alignment horizontal="left"/>
      <protection locked="0"/>
    </xf>
    <xf numFmtId="0" fontId="40" fillId="15" borderId="223" xfId="0" applyFont="1" applyFill="1" applyBorder="1" applyAlignment="1">
      <alignment horizontal="center" vertical="center" wrapText="1"/>
    </xf>
    <xf numFmtId="0" fontId="0" fillId="0" borderId="364" xfId="0" applyBorder="1" applyProtection="1">
      <protection locked="0"/>
    </xf>
    <xf numFmtId="0" fontId="0" fillId="0" borderId="311" xfId="0" applyBorder="1" applyProtection="1">
      <protection locked="0"/>
    </xf>
    <xf numFmtId="0" fontId="14" fillId="0" borderId="266" xfId="0" applyFont="1" applyBorder="1" applyAlignment="1" applyProtection="1">
      <alignment horizontal="center" wrapText="1"/>
      <protection locked="0"/>
    </xf>
    <xf numFmtId="0" fontId="14" fillId="0" borderId="267" xfId="0" applyFont="1" applyBorder="1" applyAlignment="1" applyProtection="1">
      <alignment horizontal="center" wrapText="1"/>
      <protection locked="0"/>
    </xf>
    <xf numFmtId="0" fontId="14" fillId="0" borderId="269" xfId="0" applyFont="1" applyBorder="1" applyProtection="1">
      <protection locked="0"/>
    </xf>
    <xf numFmtId="0" fontId="14" fillId="0" borderId="270" xfId="0" applyFont="1" applyBorder="1" applyAlignment="1" applyProtection="1">
      <alignment horizontal="center" wrapText="1"/>
      <protection locked="0"/>
    </xf>
    <xf numFmtId="0" fontId="14" fillId="0" borderId="414" xfId="0" applyFont="1" applyBorder="1" applyAlignment="1" applyProtection="1">
      <alignment horizontal="center" wrapText="1"/>
      <protection locked="0"/>
    </xf>
    <xf numFmtId="49" fontId="14" fillId="0" borderId="329" xfId="0" applyNumberFormat="1" applyFont="1" applyBorder="1" applyAlignment="1" applyProtection="1">
      <alignment horizontal="center" wrapText="1"/>
      <protection locked="0"/>
    </xf>
    <xf numFmtId="0" fontId="14" fillId="0" borderId="415" xfId="0" applyFont="1" applyBorder="1" applyAlignment="1" applyProtection="1">
      <alignment horizontal="center" wrapText="1"/>
      <protection locked="0"/>
    </xf>
    <xf numFmtId="49" fontId="14" fillId="0" borderId="334" xfId="0" applyNumberFormat="1" applyFont="1" applyBorder="1" applyAlignment="1" applyProtection="1">
      <alignment horizontal="center" wrapText="1"/>
      <protection locked="0"/>
    </xf>
    <xf numFmtId="0" fontId="14" fillId="0" borderId="416" xfId="0" applyFont="1" applyBorder="1" applyAlignment="1" applyProtection="1">
      <alignment horizontal="center" wrapText="1"/>
      <protection locked="0"/>
    </xf>
    <xf numFmtId="49" fontId="14" fillId="0" borderId="341" xfId="0" applyNumberFormat="1" applyFont="1" applyBorder="1" applyAlignment="1" applyProtection="1">
      <alignment horizontal="center" wrapText="1"/>
      <protection locked="0"/>
    </xf>
    <xf numFmtId="49" fontId="14" fillId="0" borderId="329" xfId="0" applyNumberFormat="1" applyFont="1" applyBorder="1" applyAlignment="1" applyProtection="1">
      <alignment horizontal="left" wrapText="1"/>
      <protection locked="0"/>
    </xf>
    <xf numFmtId="49" fontId="14" fillId="0" borderId="334" xfId="0" applyNumberFormat="1" applyFont="1" applyBorder="1" applyAlignment="1" applyProtection="1">
      <alignment horizontal="left" wrapText="1"/>
      <protection locked="0"/>
    </xf>
    <xf numFmtId="49" fontId="14" fillId="0" borderId="341" xfId="0" applyNumberFormat="1" applyFont="1" applyBorder="1" applyAlignment="1" applyProtection="1">
      <alignment horizontal="left" wrapText="1"/>
      <protection locked="0"/>
    </xf>
    <xf numFmtId="49" fontId="14" fillId="0" borderId="364" xfId="0" applyNumberFormat="1" applyFont="1" applyBorder="1" applyAlignment="1" applyProtection="1">
      <alignment horizontal="left" wrapText="1"/>
      <protection locked="0"/>
    </xf>
    <xf numFmtId="49" fontId="14" fillId="0" borderId="311" xfId="0" applyNumberFormat="1" applyFont="1" applyBorder="1" applyAlignment="1" applyProtection="1">
      <alignment horizontal="left" wrapText="1"/>
      <protection locked="0"/>
    </xf>
    <xf numFmtId="49" fontId="14" fillId="0" borderId="230" xfId="0" applyNumberFormat="1" applyFont="1" applyBorder="1" applyAlignment="1" applyProtection="1">
      <alignment horizontal="center" wrapText="1"/>
      <protection locked="0"/>
    </xf>
    <xf numFmtId="49" fontId="14" fillId="0" borderId="235" xfId="0" applyNumberFormat="1" applyFont="1" applyBorder="1" applyAlignment="1" applyProtection="1">
      <alignment horizontal="center" wrapText="1"/>
      <protection locked="0"/>
    </xf>
    <xf numFmtId="0" fontId="0" fillId="0" borderId="19" xfId="0" applyBorder="1"/>
    <xf numFmtId="0" fontId="14" fillId="5" borderId="266" xfId="0" applyFont="1" applyFill="1" applyBorder="1" applyAlignment="1" applyProtection="1">
      <alignment horizontal="left" wrapText="1"/>
      <protection locked="0"/>
    </xf>
    <xf numFmtId="0" fontId="14" fillId="5" borderId="411" xfId="0" applyFont="1" applyFill="1" applyBorder="1" applyAlignment="1" applyProtection="1">
      <alignment horizontal="left" wrapText="1"/>
      <protection locked="0"/>
    </xf>
    <xf numFmtId="0" fontId="14" fillId="5" borderId="269" xfId="0" applyFont="1" applyFill="1" applyBorder="1" applyAlignment="1" applyProtection="1">
      <alignment horizontal="left" wrapText="1"/>
      <protection locked="0"/>
    </xf>
    <xf numFmtId="0" fontId="14" fillId="5" borderId="412" xfId="0" applyFont="1" applyFill="1" applyBorder="1" applyAlignment="1" applyProtection="1">
      <alignment horizontal="left" wrapText="1"/>
      <protection locked="0"/>
    </xf>
    <xf numFmtId="0" fontId="14" fillId="5" borderId="239" xfId="0" applyFont="1" applyFill="1" applyBorder="1" applyAlignment="1" applyProtection="1">
      <alignment horizontal="left"/>
      <protection locked="0"/>
    </xf>
    <xf numFmtId="0" fontId="14" fillId="5" borderId="276" xfId="0" applyFont="1" applyFill="1" applyBorder="1" applyAlignment="1" applyProtection="1">
      <alignment horizontal="center" wrapText="1"/>
      <protection locked="0"/>
    </xf>
    <xf numFmtId="0" fontId="14" fillId="5" borderId="417" xfId="0" applyFont="1" applyFill="1" applyBorder="1" applyAlignment="1" applyProtection="1">
      <alignment horizontal="center" wrapText="1"/>
      <protection locked="0"/>
    </xf>
    <xf numFmtId="0" fontId="14" fillId="0" borderId="418" xfId="0" applyFont="1" applyBorder="1" applyAlignment="1" applyProtection="1">
      <alignment wrapText="1"/>
      <protection locked="0"/>
    </xf>
    <xf numFmtId="0" fontId="14" fillId="0" borderId="418" xfId="0" applyFont="1" applyBorder="1" applyAlignment="1" applyProtection="1">
      <alignment horizontal="left" wrapText="1"/>
      <protection locked="0"/>
    </xf>
    <xf numFmtId="49" fontId="14" fillId="0" borderId="418" xfId="0" applyNumberFormat="1" applyFont="1" applyBorder="1" applyAlignment="1" applyProtection="1">
      <alignment horizontal="center" wrapText="1"/>
      <protection locked="0"/>
    </xf>
    <xf numFmtId="49" fontId="14" fillId="0" borderId="418" xfId="0" applyNumberFormat="1" applyFont="1" applyBorder="1" applyAlignment="1" applyProtection="1">
      <alignment horizontal="left" wrapText="1"/>
      <protection locked="0"/>
    </xf>
    <xf numFmtId="49" fontId="14" fillId="0" borderId="240" xfId="0" applyNumberFormat="1" applyFont="1" applyBorder="1" applyAlignment="1" applyProtection="1">
      <alignment horizontal="center" wrapText="1"/>
      <protection locked="0"/>
    </xf>
    <xf numFmtId="49" fontId="14" fillId="0" borderId="365" xfId="0" applyNumberFormat="1" applyFont="1" applyBorder="1" applyAlignment="1" applyProtection="1">
      <alignment horizontal="center" wrapText="1"/>
      <protection locked="0"/>
    </xf>
    <xf numFmtId="0" fontId="14" fillId="5" borderId="239" xfId="0" applyFont="1" applyFill="1" applyBorder="1" applyAlignment="1" applyProtection="1">
      <alignment wrapText="1"/>
      <protection locked="0"/>
    </xf>
    <xf numFmtId="0" fontId="14" fillId="5" borderId="276" xfId="0" applyFont="1" applyFill="1" applyBorder="1" applyAlignment="1" applyProtection="1">
      <alignment horizontal="left" wrapText="1"/>
      <protection locked="0"/>
    </xf>
    <xf numFmtId="0" fontId="14" fillId="5" borderId="417" xfId="0" applyFont="1" applyFill="1" applyBorder="1" applyAlignment="1" applyProtection="1">
      <alignment horizontal="left" wrapText="1"/>
      <protection locked="0"/>
    </xf>
    <xf numFmtId="0" fontId="14" fillId="0" borderId="418" xfId="0" applyFont="1" applyBorder="1" applyAlignment="1" applyProtection="1">
      <alignment horizontal="center" wrapText="1"/>
      <protection locked="0"/>
    </xf>
    <xf numFmtId="0" fontId="14" fillId="0" borderId="239" xfId="0" applyFont="1" applyBorder="1" applyProtection="1">
      <protection locked="0"/>
    </xf>
    <xf numFmtId="0" fontId="14" fillId="0" borderId="276" xfId="0" applyFont="1" applyBorder="1" applyProtection="1">
      <protection locked="0"/>
    </xf>
    <xf numFmtId="0" fontId="14" fillId="0" borderId="277" xfId="0" applyFont="1" applyBorder="1" applyAlignment="1" applyProtection="1">
      <alignment horizontal="center" wrapText="1"/>
      <protection locked="0"/>
    </xf>
    <xf numFmtId="0" fontId="3" fillId="0" borderId="270" xfId="0" applyFont="1" applyBorder="1" applyAlignment="1" applyProtection="1">
      <alignment vertical="center" wrapText="1"/>
      <protection locked="0"/>
    </xf>
    <xf numFmtId="0" fontId="66" fillId="0" borderId="76" xfId="0" applyFont="1" applyBorder="1" applyAlignment="1">
      <alignment vertical="center"/>
    </xf>
    <xf numFmtId="0" fontId="14" fillId="0" borderId="411" xfId="0" applyFont="1" applyBorder="1" applyAlignment="1" applyProtection="1">
      <alignment wrapText="1"/>
      <protection locked="0"/>
    </xf>
    <xf numFmtId="0" fontId="14" fillId="0" borderId="412" xfId="0" applyFont="1" applyBorder="1" applyProtection="1">
      <protection locked="0"/>
    </xf>
    <xf numFmtId="166" fontId="47" fillId="0" borderId="0" xfId="0" applyNumberFormat="1" applyFont="1" applyAlignment="1">
      <alignment horizontal="center"/>
    </xf>
    <xf numFmtId="166" fontId="13" fillId="0" borderId="0" xfId="0" applyNumberFormat="1" applyFont="1" applyAlignment="1">
      <alignment horizontal="right"/>
    </xf>
    <xf numFmtId="9" fontId="14" fillId="0" borderId="418" xfId="0" applyNumberFormat="1" applyFont="1" applyBorder="1" applyAlignment="1" applyProtection="1">
      <alignment horizontal="right" wrapText="1"/>
      <protection locked="0"/>
    </xf>
    <xf numFmtId="0" fontId="14" fillId="0" borderId="417" xfId="0" applyFont="1" applyBorder="1" applyProtection="1">
      <protection locked="0"/>
    </xf>
    <xf numFmtId="9" fontId="18" fillId="15" borderId="106" xfId="0" applyNumberFormat="1" applyFont="1" applyFill="1" applyBorder="1" applyAlignment="1">
      <alignment horizontal="center" vertical="center" wrapText="1"/>
    </xf>
    <xf numFmtId="9" fontId="40" fillId="15" borderId="106" xfId="0" applyNumberFormat="1" applyFont="1" applyFill="1" applyBorder="1" applyAlignment="1">
      <alignment horizontal="center" vertical="center" wrapText="1"/>
    </xf>
    <xf numFmtId="3" fontId="13" fillId="6" borderId="229" xfId="0" applyNumberFormat="1" applyFont="1" applyFill="1" applyBorder="1" applyAlignment="1">
      <alignment vertical="center"/>
    </xf>
    <xf numFmtId="3" fontId="13" fillId="6" borderId="234" xfId="0" applyNumberFormat="1" applyFont="1" applyFill="1" applyBorder="1" applyAlignment="1">
      <alignment vertical="center"/>
    </xf>
    <xf numFmtId="3" fontId="13" fillId="6" borderId="239" xfId="0" applyNumberFormat="1" applyFont="1" applyFill="1" applyBorder="1" applyAlignment="1">
      <alignment vertical="center"/>
    </xf>
    <xf numFmtId="0" fontId="38" fillId="0" borderId="234" xfId="0" applyFont="1" applyBorder="1" applyAlignment="1" applyProtection="1">
      <alignment vertical="center" wrapText="1"/>
      <protection locked="0"/>
    </xf>
    <xf numFmtId="0" fontId="38" fillId="0" borderId="239" xfId="0" applyFont="1" applyBorder="1" applyAlignment="1" applyProtection="1">
      <alignment vertical="center" wrapText="1"/>
      <protection locked="0"/>
    </xf>
    <xf numFmtId="0" fontId="40" fillId="15" borderId="12" xfId="0" applyFont="1" applyFill="1" applyBorder="1" applyAlignment="1">
      <alignment vertical="center"/>
    </xf>
    <xf numFmtId="6" fontId="14" fillId="24" borderId="216" xfId="0" applyNumberFormat="1" applyFont="1" applyFill="1" applyBorder="1"/>
    <xf numFmtId="0" fontId="40" fillId="6" borderId="143" xfId="0" applyFont="1" applyFill="1" applyBorder="1" applyAlignment="1">
      <alignment horizontal="center" vertical="center" wrapText="1"/>
    </xf>
    <xf numFmtId="0" fontId="40" fillId="6" borderId="223" xfId="0" applyFont="1" applyFill="1" applyBorder="1" applyAlignment="1">
      <alignment horizontal="center" vertical="center" wrapText="1"/>
    </xf>
    <xf numFmtId="0" fontId="40" fillId="6" borderId="224" xfId="0" applyFont="1" applyFill="1" applyBorder="1" applyAlignment="1">
      <alignment horizontal="center" vertical="center" wrapText="1"/>
    </xf>
    <xf numFmtId="0" fontId="14" fillId="0" borderId="263" xfId="0" applyFont="1" applyBorder="1" applyAlignment="1" applyProtection="1">
      <alignment vertical="center"/>
      <protection locked="0"/>
    </xf>
    <xf numFmtId="0" fontId="18" fillId="15" borderId="143" xfId="0" applyFont="1" applyFill="1" applyBorder="1"/>
    <xf numFmtId="0" fontId="40" fillId="0" borderId="0" xfId="0" applyFont="1" applyAlignment="1">
      <alignment horizontal="right"/>
    </xf>
    <xf numFmtId="0" fontId="0" fillId="0" borderId="0" xfId="0" applyAlignment="1">
      <alignment horizontal="right"/>
    </xf>
    <xf numFmtId="42" fontId="0" fillId="6" borderId="141" xfId="0" applyNumberFormat="1" applyFill="1" applyBorder="1" applyAlignment="1">
      <alignment wrapText="1"/>
    </xf>
    <xf numFmtId="0" fontId="16" fillId="15" borderId="142" xfId="0" applyFont="1" applyFill="1" applyBorder="1" applyAlignment="1">
      <alignment horizontal="center"/>
    </xf>
    <xf numFmtId="0" fontId="3" fillId="3" borderId="118" xfId="0" applyFont="1" applyFill="1" applyBorder="1"/>
    <xf numFmtId="0" fontId="3" fillId="24" borderId="79" xfId="0" applyFont="1" applyFill="1" applyBorder="1" applyAlignment="1" applyProtection="1">
      <alignment vertical="center"/>
      <protection locked="0"/>
    </xf>
    <xf numFmtId="0" fontId="3" fillId="24" borderId="47" xfId="0" applyFont="1" applyFill="1" applyBorder="1" applyAlignment="1" applyProtection="1">
      <alignment vertical="center" wrapText="1"/>
      <protection locked="0"/>
    </xf>
    <xf numFmtId="0" fontId="0" fillId="0" borderId="76" xfId="0" quotePrefix="1" applyBorder="1"/>
    <xf numFmtId="0" fontId="3" fillId="0" borderId="234" xfId="0" applyFont="1" applyBorder="1" applyAlignment="1" applyProtection="1">
      <alignment vertical="center" wrapText="1"/>
      <protection locked="0"/>
    </xf>
    <xf numFmtId="0" fontId="3" fillId="24" borderId="59" xfId="0" applyFont="1" applyFill="1" applyBorder="1" applyAlignment="1" applyProtection="1">
      <alignment vertical="center" wrapText="1"/>
      <protection locked="0"/>
    </xf>
    <xf numFmtId="0" fontId="5" fillId="15" borderId="153" xfId="0" applyFont="1" applyFill="1" applyBorder="1" applyAlignment="1">
      <alignment vertical="center" wrapText="1"/>
    </xf>
    <xf numFmtId="0" fontId="3" fillId="0" borderId="229" xfId="0" applyFont="1" applyBorder="1" applyAlignment="1" applyProtection="1">
      <alignment vertical="center" wrapText="1"/>
      <protection locked="0"/>
    </xf>
    <xf numFmtId="0" fontId="3" fillId="0" borderId="234" xfId="0" applyFont="1" applyBorder="1" applyAlignment="1" applyProtection="1">
      <alignment vertical="center"/>
      <protection locked="0"/>
    </xf>
    <xf numFmtId="0" fontId="47" fillId="0" borderId="0" xfId="0" applyFont="1" applyAlignment="1" applyProtection="1">
      <alignment vertical="top" wrapText="1"/>
      <protection locked="0"/>
    </xf>
    <xf numFmtId="9" fontId="7" fillId="0" borderId="204" xfId="0" applyNumberFormat="1" applyFont="1" applyBorder="1" applyAlignment="1" applyProtection="1">
      <alignment vertical="center"/>
      <protection locked="0"/>
    </xf>
    <xf numFmtId="1" fontId="7" fillId="0" borderId="428" xfId="0" applyNumberFormat="1" applyFont="1" applyBorder="1" applyProtection="1">
      <protection locked="0"/>
    </xf>
    <xf numFmtId="9" fontId="7" fillId="0" borderId="239" xfId="0" applyNumberFormat="1" applyFont="1" applyBorder="1" applyAlignment="1" applyProtection="1">
      <alignment vertical="center"/>
      <protection locked="0"/>
    </xf>
    <xf numFmtId="1" fontId="7" fillId="0" borderId="278" xfId="0" applyNumberFormat="1" applyFont="1" applyBorder="1" applyProtection="1">
      <protection locked="0"/>
    </xf>
    <xf numFmtId="42" fontId="7" fillId="0" borderId="278" xfId="0" applyNumberFormat="1" applyFont="1" applyBorder="1" applyProtection="1">
      <protection locked="0"/>
    </xf>
    <xf numFmtId="9" fontId="7" fillId="0" borderId="234" xfId="0" applyNumberFormat="1" applyFont="1" applyBorder="1" applyAlignment="1" applyProtection="1">
      <alignment vertical="center"/>
      <protection locked="0"/>
    </xf>
    <xf numFmtId="0" fontId="38" fillId="0" borderId="229" xfId="0" applyFont="1" applyBorder="1" applyAlignment="1" applyProtection="1">
      <alignment vertical="center" wrapText="1"/>
      <protection locked="0"/>
    </xf>
    <xf numFmtId="6" fontId="18" fillId="15" borderId="395" xfId="0" applyNumberFormat="1" applyFont="1" applyFill="1" applyBorder="1" applyAlignment="1">
      <alignment horizontal="center" wrapText="1"/>
    </xf>
    <xf numFmtId="0" fontId="38" fillId="0" borderId="430" xfId="0" applyFont="1" applyBorder="1" applyAlignment="1" applyProtection="1">
      <alignment vertical="center" wrapText="1"/>
      <protection locked="0"/>
    </xf>
    <xf numFmtId="0" fontId="38" fillId="0" borderId="432" xfId="0" applyFont="1" applyBorder="1" applyAlignment="1" applyProtection="1">
      <alignment vertical="center" wrapText="1"/>
      <protection locked="0"/>
    </xf>
    <xf numFmtId="0" fontId="38" fillId="0" borderId="434" xfId="0" applyFont="1" applyBorder="1" applyAlignment="1" applyProtection="1">
      <alignment vertical="center" wrapText="1"/>
      <protection locked="0"/>
    </xf>
    <xf numFmtId="43" fontId="38" fillId="6" borderId="310" xfId="0" applyNumberFormat="1" applyFont="1" applyFill="1" applyBorder="1" applyAlignment="1">
      <alignment horizontal="right" vertical="center"/>
    </xf>
    <xf numFmtId="43" fontId="38" fillId="6" borderId="311" xfId="0" applyNumberFormat="1" applyFont="1" applyFill="1" applyBorder="1" applyAlignment="1">
      <alignment horizontal="right" vertical="center"/>
    </xf>
    <xf numFmtId="43" fontId="38" fillId="6" borderId="312" xfId="0" applyNumberFormat="1" applyFont="1" applyFill="1" applyBorder="1" applyAlignment="1">
      <alignment horizontal="right" vertical="center"/>
    </xf>
    <xf numFmtId="0" fontId="35" fillId="0" borderId="207" xfId="0" applyFont="1" applyBorder="1" applyAlignment="1">
      <alignment horizontal="right" vertical="center"/>
    </xf>
    <xf numFmtId="0" fontId="35" fillId="0" borderId="188" xfId="0" applyFont="1" applyBorder="1" applyAlignment="1">
      <alignment horizontal="left" vertical="center"/>
    </xf>
    <xf numFmtId="0" fontId="38" fillId="0" borderId="0" xfId="0" applyFont="1" applyAlignment="1">
      <alignment horizontal="left"/>
    </xf>
    <xf numFmtId="0" fontId="14" fillId="5" borderId="0" xfId="0" applyFont="1" applyFill="1" applyAlignment="1">
      <alignment vertical="top"/>
    </xf>
    <xf numFmtId="0" fontId="14" fillId="0" borderId="21" xfId="0" applyFont="1" applyBorder="1"/>
    <xf numFmtId="0" fontId="14" fillId="0" borderId="26" xfId="0" applyFont="1" applyBorder="1"/>
    <xf numFmtId="0" fontId="14" fillId="0" borderId="22" xfId="0" applyFont="1" applyBorder="1"/>
    <xf numFmtId="0" fontId="14" fillId="5" borderId="200" xfId="0" applyFont="1" applyFill="1" applyBorder="1" applyAlignment="1" applyProtection="1">
      <alignment horizontal="center" vertical="center"/>
      <protection locked="0"/>
    </xf>
    <xf numFmtId="0" fontId="65" fillId="0" borderId="220" xfId="0" applyFont="1" applyBorder="1" applyAlignment="1">
      <alignment horizontal="center"/>
    </xf>
    <xf numFmtId="0" fontId="66" fillId="0" borderId="4" xfId="0" applyFont="1" applyBorder="1" applyAlignment="1">
      <alignment vertical="center"/>
    </xf>
    <xf numFmtId="42" fontId="14" fillId="0" borderId="395" xfId="0" applyNumberFormat="1" applyFont="1" applyBorder="1" applyProtection="1">
      <protection locked="0"/>
    </xf>
    <xf numFmtId="42" fontId="14" fillId="0" borderId="374" xfId="0" applyNumberFormat="1" applyFont="1" applyBorder="1" applyProtection="1">
      <protection locked="0"/>
    </xf>
    <xf numFmtId="42" fontId="14" fillId="0" borderId="424" xfId="0" applyNumberFormat="1" applyFont="1" applyBorder="1" applyProtection="1">
      <protection locked="0"/>
    </xf>
    <xf numFmtId="42" fontId="14" fillId="0" borderId="422" xfId="0" applyNumberFormat="1" applyFont="1" applyBorder="1" applyProtection="1">
      <protection locked="0"/>
    </xf>
    <xf numFmtId="42" fontId="14" fillId="6" borderId="55" xfId="0" applyNumberFormat="1" applyFont="1" applyFill="1" applyBorder="1"/>
    <xf numFmtId="42" fontId="18" fillId="6" borderId="84" xfId="0" applyNumberFormat="1" applyFont="1" applyFill="1" applyBorder="1"/>
    <xf numFmtId="42" fontId="14" fillId="6" borderId="18" xfId="0" applyNumberFormat="1" applyFont="1" applyFill="1" applyBorder="1"/>
    <xf numFmtId="42" fontId="14" fillId="6" borderId="84" xfId="0" applyNumberFormat="1" applyFont="1" applyFill="1" applyBorder="1"/>
    <xf numFmtId="42" fontId="14" fillId="0" borderId="364" xfId="0" applyNumberFormat="1" applyFont="1" applyBorder="1" applyAlignment="1" applyProtection="1">
      <alignment horizontal="right" wrapText="1"/>
      <protection locked="0"/>
    </xf>
    <xf numFmtId="42" fontId="14" fillId="0" borderId="311" xfId="0" applyNumberFormat="1" applyFont="1" applyBorder="1" applyAlignment="1" applyProtection="1">
      <alignment horizontal="right" wrapText="1"/>
      <protection locked="0"/>
    </xf>
    <xf numFmtId="42" fontId="14" fillId="0" borderId="311" xfId="0" applyNumberFormat="1" applyFont="1" applyBorder="1" applyAlignment="1" applyProtection="1">
      <alignment horizontal="right"/>
      <protection locked="0"/>
    </xf>
    <xf numFmtId="42" fontId="14" fillId="0" borderId="418" xfId="0" applyNumberFormat="1" applyFont="1" applyBorder="1" applyAlignment="1" applyProtection="1">
      <alignment horizontal="right"/>
      <protection locked="0"/>
    </xf>
    <xf numFmtId="42" fontId="15" fillId="6" borderId="84" xfId="0" applyNumberFormat="1" applyFont="1" applyFill="1" applyBorder="1"/>
    <xf numFmtId="42" fontId="14" fillId="0" borderId="366" xfId="0" applyNumberFormat="1" applyFont="1" applyBorder="1" applyAlignment="1" applyProtection="1">
      <alignment horizontal="right"/>
      <protection locked="0"/>
    </xf>
    <xf numFmtId="42" fontId="14" fillId="0" borderId="364" xfId="0" applyNumberFormat="1" applyFont="1" applyBorder="1" applyAlignment="1" applyProtection="1">
      <alignment horizontal="right"/>
      <protection locked="0"/>
    </xf>
    <xf numFmtId="42" fontId="14" fillId="0" borderId="330" xfId="0" applyNumberFormat="1" applyFont="1" applyBorder="1" applyAlignment="1" applyProtection="1">
      <alignment horizontal="right"/>
      <protection locked="0"/>
    </xf>
    <xf numFmtId="42" fontId="14" fillId="0" borderId="310" xfId="0" applyNumberFormat="1" applyFont="1" applyBorder="1" applyAlignment="1" applyProtection="1">
      <alignment horizontal="right"/>
      <protection locked="0"/>
    </xf>
    <xf numFmtId="42" fontId="14" fillId="0" borderId="312" xfId="0" applyNumberFormat="1" applyFont="1" applyBorder="1" applyAlignment="1" applyProtection="1">
      <alignment horizontal="right"/>
      <protection locked="0"/>
    </xf>
    <xf numFmtId="42" fontId="14" fillId="0" borderId="421" xfId="0" applyNumberFormat="1" applyFont="1" applyBorder="1" applyAlignment="1" applyProtection="1">
      <alignment horizontal="right"/>
      <protection locked="0"/>
    </xf>
    <xf numFmtId="42" fontId="14" fillId="0" borderId="365" xfId="0" applyNumberFormat="1" applyFont="1" applyBorder="1" applyAlignment="1" applyProtection="1">
      <alignment horizontal="right"/>
      <protection locked="0"/>
    </xf>
    <xf numFmtId="42" fontId="15" fillId="6" borderId="24" xfId="0" applyNumberFormat="1" applyFont="1" applyFill="1" applyBorder="1"/>
    <xf numFmtId="42" fontId="15" fillId="6" borderId="17" xfId="0" applyNumberFormat="1" applyFont="1" applyFill="1" applyBorder="1"/>
    <xf numFmtId="42" fontId="15" fillId="6" borderId="23" xfId="0" applyNumberFormat="1" applyFont="1" applyFill="1" applyBorder="1"/>
    <xf numFmtId="42" fontId="14" fillId="0" borderId="370" xfId="0" applyNumberFormat="1" applyFont="1" applyBorder="1" applyProtection="1">
      <protection locked="0"/>
    </xf>
    <xf numFmtId="42" fontId="14" fillId="0" borderId="371" xfId="0" applyNumberFormat="1" applyFont="1" applyBorder="1" applyProtection="1">
      <protection locked="0"/>
    </xf>
    <xf numFmtId="42" fontId="14" fillId="0" borderId="372" xfId="0" applyNumberFormat="1" applyFont="1" applyBorder="1" applyProtection="1">
      <protection locked="0"/>
    </xf>
    <xf numFmtId="42" fontId="14" fillId="0" borderId="319" xfId="0" applyNumberFormat="1" applyFont="1" applyBorder="1" applyAlignment="1" applyProtection="1">
      <alignment horizontal="right"/>
      <protection locked="0"/>
    </xf>
    <xf numFmtId="42" fontId="15" fillId="6" borderId="143" xfId="0" applyNumberFormat="1" applyFont="1" applyFill="1" applyBorder="1" applyAlignment="1">
      <alignment horizontal="right"/>
    </xf>
    <xf numFmtId="0" fontId="70" fillId="0" borderId="41" xfId="0" applyFont="1" applyBorder="1"/>
    <xf numFmtId="0" fontId="70" fillId="0" borderId="0" xfId="0" applyFont="1"/>
    <xf numFmtId="0" fontId="70" fillId="0" borderId="42" xfId="0" applyFont="1" applyBorder="1"/>
    <xf numFmtId="0" fontId="71" fillId="0" borderId="0" xfId="0" applyFont="1" applyProtection="1">
      <protection locked="0"/>
    </xf>
    <xf numFmtId="42" fontId="70" fillId="6" borderId="84" xfId="0" applyNumberFormat="1" applyFont="1" applyFill="1" applyBorder="1"/>
    <xf numFmtId="42" fontId="50" fillId="6" borderId="220" xfId="0" applyNumberFormat="1" applyFont="1" applyFill="1" applyBorder="1"/>
    <xf numFmtId="169" fontId="14" fillId="0" borderId="229" xfId="0" applyNumberFormat="1" applyFont="1" applyBorder="1" applyProtection="1">
      <protection locked="0"/>
    </xf>
    <xf numFmtId="169" fontId="14" fillId="0" borderId="234" xfId="0" applyNumberFormat="1" applyFont="1" applyBorder="1" applyProtection="1">
      <protection locked="0"/>
    </xf>
    <xf numFmtId="170" fontId="14" fillId="0" borderId="254" xfId="0" applyNumberFormat="1" applyFont="1" applyBorder="1" applyProtection="1">
      <protection locked="0"/>
    </xf>
    <xf numFmtId="0" fontId="3" fillId="0" borderId="2" xfId="0" applyFont="1" applyBorder="1" applyAlignment="1" applyProtection="1">
      <alignment vertical="center" wrapText="1"/>
      <protection locked="0"/>
    </xf>
    <xf numFmtId="0" fontId="3" fillId="0" borderId="438" xfId="0" applyFont="1" applyBorder="1" applyAlignment="1" applyProtection="1">
      <alignment vertical="center"/>
      <protection locked="0"/>
    </xf>
    <xf numFmtId="42" fontId="21" fillId="0" borderId="371" xfId="0" applyNumberFormat="1" applyFont="1" applyBorder="1" applyAlignment="1" applyProtection="1">
      <alignment vertical="center"/>
      <protection locked="0"/>
    </xf>
    <xf numFmtId="42" fontId="21" fillId="0" borderId="372" xfId="0" applyNumberFormat="1" applyFont="1" applyBorder="1" applyAlignment="1" applyProtection="1">
      <alignment vertical="center"/>
      <protection locked="0"/>
    </xf>
    <xf numFmtId="42" fontId="21" fillId="0" borderId="209" xfId="0" applyNumberFormat="1" applyFont="1" applyBorder="1" applyAlignment="1" applyProtection="1">
      <alignment vertical="center"/>
      <protection locked="0"/>
    </xf>
    <xf numFmtId="166" fontId="14" fillId="27" borderId="0" xfId="0" applyNumberFormat="1" applyFont="1" applyFill="1" applyAlignment="1">
      <alignment horizontal="right" wrapText="1"/>
    </xf>
    <xf numFmtId="166" fontId="15" fillId="0" borderId="57" xfId="0" applyNumberFormat="1" applyFont="1" applyBorder="1" applyAlignment="1">
      <alignment horizontal="right"/>
    </xf>
    <xf numFmtId="166" fontId="15" fillId="0" borderId="449" xfId="0" applyNumberFormat="1" applyFont="1" applyBorder="1"/>
    <xf numFmtId="9" fontId="14" fillId="0" borderId="319" xfId="0" applyNumberFormat="1" applyFont="1" applyBorder="1" applyAlignment="1" applyProtection="1">
      <alignment horizontal="right" wrapText="1"/>
      <protection locked="0"/>
    </xf>
    <xf numFmtId="0" fontId="22" fillId="0" borderId="0" xfId="0" applyFont="1"/>
    <xf numFmtId="0" fontId="22" fillId="0" borderId="204" xfId="0" applyFont="1" applyBorder="1"/>
    <xf numFmtId="0" fontId="22" fillId="0" borderId="188" xfId="0" applyFont="1" applyBorder="1"/>
    <xf numFmtId="0" fontId="22" fillId="0" borderId="207" xfId="0" applyFont="1" applyBorder="1"/>
    <xf numFmtId="0" fontId="22" fillId="0" borderId="447" xfId="0" applyFont="1" applyBorder="1"/>
    <xf numFmtId="0" fontId="22" fillId="0" borderId="153" xfId="0" applyFont="1" applyBorder="1"/>
    <xf numFmtId="0" fontId="22" fillId="0" borderId="419" xfId="0" applyFont="1" applyBorder="1"/>
    <xf numFmtId="0" fontId="22" fillId="0" borderId="420" xfId="0" applyFont="1" applyBorder="1"/>
    <xf numFmtId="0" fontId="22" fillId="0" borderId="3" xfId="0" applyFont="1" applyBorder="1"/>
    <xf numFmtId="0" fontId="37" fillId="0" borderId="153" xfId="0" applyFont="1" applyBorder="1"/>
    <xf numFmtId="0" fontId="37" fillId="0" borderId="419" xfId="0" applyFont="1" applyBorder="1"/>
    <xf numFmtId="0" fontId="37" fillId="0" borderId="420" xfId="0" applyFont="1" applyBorder="1"/>
    <xf numFmtId="0" fontId="73" fillId="0" borderId="0" xfId="0" applyFont="1"/>
    <xf numFmtId="0" fontId="37" fillId="0" borderId="0" xfId="0" applyFont="1"/>
    <xf numFmtId="0" fontId="22" fillId="0" borderId="216" xfId="0" applyFont="1" applyBorder="1"/>
    <xf numFmtId="0" fontId="37" fillId="6" borderId="142" xfId="0" applyFont="1" applyFill="1" applyBorder="1"/>
    <xf numFmtId="0" fontId="14" fillId="15" borderId="17" xfId="0" applyFont="1" applyFill="1" applyBorder="1" applyAlignment="1">
      <alignment wrapText="1"/>
    </xf>
    <xf numFmtId="166" fontId="14" fillId="15" borderId="17" xfId="0" applyNumberFormat="1" applyFont="1" applyFill="1" applyBorder="1" applyAlignment="1">
      <alignment wrapText="1"/>
    </xf>
    <xf numFmtId="9" fontId="14" fillId="15" borderId="17" xfId="0" applyNumberFormat="1" applyFont="1" applyFill="1" applyBorder="1" applyAlignment="1">
      <alignment wrapText="1"/>
    </xf>
    <xf numFmtId="166" fontId="14" fillId="15" borderId="23" xfId="0" applyNumberFormat="1" applyFont="1" applyFill="1" applyBorder="1" applyAlignment="1">
      <alignment wrapText="1"/>
    </xf>
    <xf numFmtId="0" fontId="0" fillId="0" borderId="451" xfId="0" applyBorder="1"/>
    <xf numFmtId="0" fontId="0" fillId="0" borderId="450" xfId="0" applyBorder="1"/>
    <xf numFmtId="3" fontId="13" fillId="0" borderId="185" xfId="0" applyNumberFormat="1" applyFont="1" applyBorder="1" applyAlignment="1">
      <alignment horizontal="left"/>
    </xf>
    <xf numFmtId="0" fontId="0" fillId="0" borderId="185" xfId="0" applyBorder="1"/>
    <xf numFmtId="0" fontId="0" fillId="0" borderId="452" xfId="0" applyBorder="1"/>
    <xf numFmtId="3" fontId="3" fillId="25" borderId="70" xfId="0" applyNumberFormat="1" applyFont="1" applyFill="1" applyBorder="1" applyAlignment="1">
      <alignment horizontal="center" vertical="center" wrapText="1"/>
    </xf>
    <xf numFmtId="0" fontId="19" fillId="15" borderId="0" xfId="0" applyFont="1" applyFill="1"/>
    <xf numFmtId="42" fontId="5" fillId="23" borderId="453" xfId="0" applyNumberFormat="1" applyFont="1" applyFill="1" applyBorder="1" applyAlignment="1">
      <alignment vertical="center"/>
    </xf>
    <xf numFmtId="0" fontId="0" fillId="0" borderId="32" xfId="0" applyBorder="1"/>
    <xf numFmtId="0" fontId="0" fillId="0" borderId="118" xfId="0" applyBorder="1"/>
    <xf numFmtId="0" fontId="37" fillId="15" borderId="202" xfId="0" applyFont="1" applyFill="1" applyBorder="1"/>
    <xf numFmtId="0" fontId="0" fillId="0" borderId="34" xfId="0" applyBorder="1"/>
    <xf numFmtId="0" fontId="0" fillId="0" borderId="36" xfId="0" applyBorder="1"/>
    <xf numFmtId="0" fontId="0" fillId="8" borderId="12" xfId="0" applyFill="1" applyBorder="1"/>
    <xf numFmtId="0" fontId="0" fillId="8" borderId="300" xfId="0" applyFill="1" applyBorder="1"/>
    <xf numFmtId="0" fontId="14" fillId="8" borderId="256" xfId="0" applyFont="1" applyFill="1" applyBorder="1"/>
    <xf numFmtId="0" fontId="0" fillId="8" borderId="427" xfId="0" applyFill="1" applyBorder="1"/>
    <xf numFmtId="42" fontId="21" fillId="11" borderId="55" xfId="0" applyNumberFormat="1" applyFont="1" applyFill="1" applyBorder="1" applyAlignment="1">
      <alignment vertical="center"/>
    </xf>
    <xf numFmtId="42" fontId="21" fillId="11" borderId="80" xfId="0" applyNumberFormat="1" applyFont="1" applyFill="1" applyBorder="1" applyAlignment="1">
      <alignment vertical="center"/>
    </xf>
    <xf numFmtId="42" fontId="21" fillId="11" borderId="49" xfId="0" applyNumberFormat="1" applyFont="1" applyFill="1" applyBorder="1" applyAlignment="1">
      <alignment vertical="center"/>
    </xf>
    <xf numFmtId="42" fontId="21" fillId="11" borderId="18" xfId="0" applyNumberFormat="1" applyFont="1" applyFill="1" applyBorder="1" applyAlignment="1">
      <alignment vertical="center"/>
    </xf>
    <xf numFmtId="42" fontId="21" fillId="11" borderId="86" xfId="0" applyNumberFormat="1" applyFont="1" applyFill="1" applyBorder="1" applyAlignment="1">
      <alignment vertical="center"/>
    </xf>
    <xf numFmtId="0" fontId="50" fillId="6" borderId="245" xfId="0" applyFont="1" applyFill="1" applyBorder="1"/>
    <xf numFmtId="0" fontId="0" fillId="0" borderId="41" xfId="0" applyBorder="1"/>
    <xf numFmtId="0" fontId="0" fillId="0" borderId="42" xfId="0" applyBorder="1"/>
    <xf numFmtId="0" fontId="14" fillId="8" borderId="335" xfId="0" applyFont="1" applyFill="1" applyBorder="1" applyAlignment="1">
      <alignment vertical="center"/>
    </xf>
    <xf numFmtId="0" fontId="14" fillId="8" borderId="339" xfId="0" applyFont="1" applyFill="1" applyBorder="1" applyAlignment="1">
      <alignment vertical="center"/>
    </xf>
    <xf numFmtId="9" fontId="14" fillId="8" borderId="12" xfId="0" applyNumberFormat="1" applyFont="1" applyFill="1" applyBorder="1"/>
    <xf numFmtId="1" fontId="14" fillId="8" borderId="243" xfId="0" applyNumberFormat="1" applyFont="1" applyFill="1" applyBorder="1"/>
    <xf numFmtId="0" fontId="14" fillId="8" borderId="243" xfId="0" applyFont="1" applyFill="1" applyBorder="1"/>
    <xf numFmtId="0" fontId="14" fillId="8" borderId="335" xfId="0" applyFont="1" applyFill="1" applyBorder="1"/>
    <xf numFmtId="0" fontId="14" fillId="8" borderId="339" xfId="0" applyFont="1" applyFill="1" applyBorder="1"/>
    <xf numFmtId="166" fontId="14" fillId="8" borderId="12" xfId="0" applyNumberFormat="1" applyFont="1" applyFill="1" applyBorder="1"/>
    <xf numFmtId="0" fontId="14" fillId="8" borderId="246" xfId="0" applyFont="1" applyFill="1" applyBorder="1"/>
    <xf numFmtId="9" fontId="14" fillId="8" borderId="247" xfId="0" applyNumberFormat="1" applyFont="1" applyFill="1" applyBorder="1"/>
    <xf numFmtId="0" fontId="14" fillId="8" borderId="248" xfId="0" applyFont="1" applyFill="1" applyBorder="1"/>
    <xf numFmtId="0" fontId="14" fillId="8" borderId="257" xfId="0" applyFont="1" applyFill="1" applyBorder="1"/>
    <xf numFmtId="0" fontId="14" fillId="8" borderId="99" xfId="0" applyFont="1" applyFill="1" applyBorder="1"/>
    <xf numFmtId="0" fontId="0" fillId="0" borderId="33" xfId="0" applyBorder="1"/>
    <xf numFmtId="0" fontId="0" fillId="0" borderId="30" xfId="0" applyBorder="1"/>
    <xf numFmtId="0" fontId="0" fillId="0" borderId="31" xfId="0" applyBorder="1"/>
    <xf numFmtId="0" fontId="0" fillId="0" borderId="35" xfId="0" applyBorder="1"/>
    <xf numFmtId="42" fontId="7" fillId="8" borderId="67" xfId="0" applyNumberFormat="1" applyFont="1" applyFill="1" applyBorder="1"/>
    <xf numFmtId="42" fontId="5" fillId="8" borderId="67" xfId="0" applyNumberFormat="1" applyFont="1" applyFill="1" applyBorder="1" applyAlignment="1">
      <alignment wrapText="1"/>
    </xf>
    <xf numFmtId="42" fontId="5" fillId="8" borderId="100" xfId="0" applyNumberFormat="1" applyFont="1" applyFill="1" applyBorder="1" applyAlignment="1">
      <alignment wrapText="1"/>
    </xf>
    <xf numFmtId="0" fontId="40" fillId="15" borderId="229" xfId="0" applyFont="1" applyFill="1" applyBorder="1" applyAlignment="1">
      <alignment horizontal="center" vertical="center" wrapText="1"/>
    </xf>
    <xf numFmtId="6" fontId="18" fillId="15" borderId="268" xfId="0" applyNumberFormat="1" applyFont="1" applyFill="1" applyBorder="1"/>
    <xf numFmtId="42" fontId="14" fillId="6" borderId="395" xfId="0" applyNumberFormat="1" applyFont="1" applyFill="1" applyBorder="1"/>
    <xf numFmtId="42" fontId="14" fillId="6" borderId="374" xfId="0" applyNumberFormat="1" applyFont="1" applyFill="1" applyBorder="1"/>
    <xf numFmtId="42" fontId="14" fillId="6" borderId="424" xfId="0" applyNumberFormat="1" applyFont="1" applyFill="1" applyBorder="1"/>
    <xf numFmtId="42" fontId="14" fillId="6" borderId="422" xfId="0" applyNumberFormat="1" applyFont="1" applyFill="1" applyBorder="1"/>
    <xf numFmtId="42" fontId="38" fillId="24" borderId="56" xfId="0" applyNumberFormat="1" applyFont="1" applyFill="1" applyBorder="1"/>
    <xf numFmtId="0" fontId="0" fillId="0" borderId="95" xfId="0" applyBorder="1"/>
    <xf numFmtId="0" fontId="0" fillId="0" borderId="96" xfId="0" applyBorder="1"/>
    <xf numFmtId="42" fontId="38" fillId="24" borderId="85" xfId="0" applyNumberFormat="1" applyFont="1" applyFill="1" applyBorder="1"/>
    <xf numFmtId="42" fontId="14" fillId="6" borderId="364" xfId="0" applyNumberFormat="1" applyFont="1" applyFill="1" applyBorder="1" applyAlignment="1">
      <alignment horizontal="right" wrapText="1"/>
    </xf>
    <xf numFmtId="42" fontId="14" fillId="6" borderId="330" xfId="0" applyNumberFormat="1" applyFont="1" applyFill="1" applyBorder="1" applyAlignment="1">
      <alignment horizontal="right" wrapText="1"/>
    </xf>
    <xf numFmtId="42" fontId="14" fillId="6" borderId="311" xfId="0" applyNumberFormat="1" applyFont="1" applyFill="1" applyBorder="1" applyAlignment="1">
      <alignment horizontal="right" wrapText="1"/>
    </xf>
    <xf numFmtId="42" fontId="14" fillId="6" borderId="312" xfId="0" applyNumberFormat="1" applyFont="1" applyFill="1" applyBorder="1" applyAlignment="1">
      <alignment horizontal="right" wrapText="1"/>
    </xf>
    <xf numFmtId="42" fontId="14" fillId="6" borderId="418" xfId="0" applyNumberFormat="1" applyFont="1" applyFill="1" applyBorder="1" applyAlignment="1">
      <alignment horizontal="right" wrapText="1"/>
    </xf>
    <xf numFmtId="42" fontId="14" fillId="6" borderId="319" xfId="0" applyNumberFormat="1" applyFont="1" applyFill="1" applyBorder="1" applyAlignment="1">
      <alignment horizontal="right" wrapText="1"/>
    </xf>
    <xf numFmtId="42" fontId="14" fillId="6" borderId="365" xfId="0" applyNumberFormat="1" applyFont="1" applyFill="1" applyBorder="1" applyAlignment="1">
      <alignment horizontal="right" wrapText="1"/>
    </xf>
    <xf numFmtId="0" fontId="14" fillId="27" borderId="447" xfId="0" applyFont="1" applyFill="1" applyBorder="1"/>
    <xf numFmtId="0" fontId="14" fillId="27" borderId="0" xfId="0" applyFont="1" applyFill="1"/>
    <xf numFmtId="0" fontId="14" fillId="27" borderId="0" xfId="0" applyFont="1" applyFill="1" applyAlignment="1">
      <alignment horizontal="center"/>
    </xf>
    <xf numFmtId="166" fontId="14" fillId="27" borderId="0" xfId="0" applyNumberFormat="1" applyFont="1" applyFill="1" applyAlignment="1">
      <alignment horizontal="right"/>
    </xf>
    <xf numFmtId="9" fontId="14" fillId="27" borderId="0" xfId="0" applyNumberFormat="1" applyFont="1" applyFill="1" applyAlignment="1">
      <alignment horizontal="right" wrapText="1"/>
    </xf>
    <xf numFmtId="42" fontId="14" fillId="6" borderId="275" xfId="0" applyNumberFormat="1" applyFont="1" applyFill="1" applyBorder="1" applyAlignment="1">
      <alignment horizontal="right" wrapText="1"/>
    </xf>
    <xf numFmtId="42" fontId="14" fillId="6" borderId="423" xfId="0" applyNumberFormat="1" applyFont="1" applyFill="1" applyBorder="1" applyAlignment="1">
      <alignment horizontal="right" wrapText="1"/>
    </xf>
    <xf numFmtId="0" fontId="0" fillId="0" borderId="160" xfId="0" applyBorder="1"/>
    <xf numFmtId="0" fontId="0" fillId="0" borderId="58" xfId="0" applyBorder="1"/>
    <xf numFmtId="0" fontId="0" fillId="0" borderId="65" xfId="0" applyBorder="1"/>
    <xf numFmtId="5" fontId="38" fillId="8" borderId="175" xfId="0" applyNumberFormat="1" applyFont="1" applyFill="1" applyBorder="1" applyAlignment="1">
      <alignment horizontal="right" vertical="center"/>
    </xf>
    <xf numFmtId="5" fontId="38" fillId="8" borderId="176" xfId="0" applyNumberFormat="1" applyFont="1" applyFill="1" applyBorder="1" applyAlignment="1">
      <alignment horizontal="right" vertical="center"/>
    </xf>
    <xf numFmtId="0" fontId="0" fillId="0" borderId="66" xfId="0" applyBorder="1"/>
    <xf numFmtId="0" fontId="0" fillId="0" borderId="410" xfId="0" applyBorder="1"/>
    <xf numFmtId="0" fontId="0" fillId="0" borderId="74" xfId="0" applyBorder="1"/>
    <xf numFmtId="0" fontId="0" fillId="0" borderId="164" xfId="0" applyBorder="1"/>
    <xf numFmtId="0" fontId="14" fillId="0" borderId="454" xfId="0" applyFont="1" applyBorder="1" applyAlignment="1">
      <alignment vertical="top"/>
    </xf>
    <xf numFmtId="0" fontId="14" fillId="0" borderId="19" xfId="0" applyFont="1" applyBorder="1" applyAlignment="1">
      <alignment textRotation="90"/>
    </xf>
    <xf numFmtId="0" fontId="14" fillId="0" borderId="0" xfId="0" applyFont="1" applyAlignment="1">
      <alignment textRotation="90"/>
    </xf>
    <xf numFmtId="0" fontId="14" fillId="5" borderId="0" xfId="0" applyFont="1" applyFill="1" applyAlignment="1">
      <alignment horizontal="center" vertical="center" wrapText="1"/>
    </xf>
    <xf numFmtId="0" fontId="67" fillId="5" borderId="0" xfId="0" applyFont="1" applyFill="1" applyAlignment="1">
      <alignment horizontal="center" vertical="center"/>
    </xf>
    <xf numFmtId="0" fontId="18" fillId="8" borderId="335" xfId="0" applyFont="1" applyFill="1" applyBorder="1" applyAlignment="1">
      <alignment wrapText="1"/>
    </xf>
    <xf numFmtId="0" fontId="18" fillId="8" borderId="336" xfId="0" applyFont="1" applyFill="1" applyBorder="1" applyAlignment="1">
      <alignment horizontal="left" wrapText="1"/>
    </xf>
    <xf numFmtId="0" fontId="18" fillId="8" borderId="336" xfId="0" applyFont="1" applyFill="1" applyBorder="1" applyAlignment="1">
      <alignment horizontal="center" wrapText="1"/>
    </xf>
    <xf numFmtId="0" fontId="18" fillId="8" borderId="336" xfId="0" applyFont="1" applyFill="1" applyBorder="1" applyAlignment="1">
      <alignment wrapText="1"/>
    </xf>
    <xf numFmtId="49" fontId="14" fillId="8" borderId="336" xfId="0" applyNumberFormat="1" applyFont="1" applyFill="1" applyBorder="1" applyAlignment="1">
      <alignment horizontal="center" wrapText="1"/>
    </xf>
    <xf numFmtId="49" fontId="14" fillId="8" borderId="339" xfId="0" applyNumberFormat="1" applyFont="1" applyFill="1" applyBorder="1" applyAlignment="1">
      <alignment horizontal="center" wrapText="1"/>
    </xf>
    <xf numFmtId="0" fontId="18" fillId="8" borderId="335" xfId="0" applyFont="1" applyFill="1" applyBorder="1" applyAlignment="1">
      <alignment horizontal="left"/>
    </xf>
    <xf numFmtId="49" fontId="14" fillId="8" borderId="336" xfId="0" applyNumberFormat="1" applyFont="1" applyFill="1" applyBorder="1" applyAlignment="1">
      <alignment horizontal="left" wrapText="1"/>
    </xf>
    <xf numFmtId="0" fontId="14" fillId="8" borderId="280" xfId="0" applyFont="1" applyFill="1" applyBorder="1" applyAlignment="1">
      <alignment horizontal="center" wrapText="1"/>
    </xf>
    <xf numFmtId="0" fontId="14" fillId="8" borderId="413" xfId="0" applyFont="1" applyFill="1" applyBorder="1" applyAlignment="1">
      <alignment horizontal="center" wrapText="1"/>
    </xf>
    <xf numFmtId="0" fontId="0" fillId="8" borderId="347" xfId="0" applyFill="1" applyBorder="1"/>
    <xf numFmtId="0" fontId="14" fillId="8" borderId="347" xfId="0" applyFont="1" applyFill="1" applyBorder="1" applyAlignment="1">
      <alignment horizontal="center" wrapText="1"/>
    </xf>
    <xf numFmtId="0" fontId="14" fillId="8" borderId="347" xfId="0" applyFont="1" applyFill="1" applyBorder="1" applyAlignment="1">
      <alignment wrapText="1"/>
    </xf>
    <xf numFmtId="49" fontId="14" fillId="8" borderId="347" xfId="0" applyNumberFormat="1" applyFont="1" applyFill="1" applyBorder="1" applyAlignment="1">
      <alignment horizontal="center" wrapText="1"/>
    </xf>
    <xf numFmtId="49" fontId="14" fillId="8" borderId="342" xfId="0" applyNumberFormat="1" applyFont="1" applyFill="1" applyBorder="1" applyAlignment="1">
      <alignment horizontal="center" wrapText="1"/>
    </xf>
    <xf numFmtId="0" fontId="14" fillId="8" borderId="280" xfId="0" applyFont="1" applyFill="1" applyBorder="1"/>
    <xf numFmtId="0" fontId="14" fillId="8" borderId="281" xfId="0" applyFont="1" applyFill="1" applyBorder="1" applyAlignment="1">
      <alignment horizontal="center" wrapText="1"/>
    </xf>
    <xf numFmtId="0" fontId="0" fillId="0" borderId="0" xfId="0" applyAlignment="1" applyProtection="1">
      <alignment wrapText="1"/>
      <protection locked="0"/>
    </xf>
    <xf numFmtId="0" fontId="68" fillId="0" borderId="0" xfId="0" applyFont="1" applyProtection="1">
      <protection locked="0"/>
    </xf>
    <xf numFmtId="0" fontId="0" fillId="0" borderId="0" xfId="0" applyAlignment="1" applyProtection="1">
      <alignment vertical="top"/>
      <protection locked="0"/>
    </xf>
    <xf numFmtId="0" fontId="22" fillId="0" borderId="439" xfId="0" applyFont="1" applyBorder="1" applyAlignment="1" applyProtection="1">
      <alignment horizontal="center" vertical="top" wrapText="1"/>
      <protection locked="0"/>
    </xf>
    <xf numFmtId="0" fontId="22" fillId="0" borderId="440" xfId="0" applyFont="1" applyBorder="1" applyAlignment="1" applyProtection="1">
      <alignment horizontal="center" vertical="top" wrapText="1"/>
      <protection locked="0"/>
    </xf>
    <xf numFmtId="0" fontId="22" fillId="0" borderId="441" xfId="0" applyFont="1" applyBorder="1" applyAlignment="1" applyProtection="1">
      <alignment horizontal="center" vertical="top" wrapText="1"/>
      <protection locked="0"/>
    </xf>
    <xf numFmtId="0" fontId="0" fillId="0" borderId="29" xfId="0" applyBorder="1"/>
    <xf numFmtId="0" fontId="0" fillId="0" borderId="30" xfId="0" applyBorder="1" applyAlignment="1">
      <alignment wrapText="1"/>
    </xf>
    <xf numFmtId="0" fontId="0" fillId="0" borderId="0" xfId="0" applyAlignment="1">
      <alignment horizontal="center" wrapText="1"/>
    </xf>
    <xf numFmtId="0" fontId="0" fillId="0" borderId="32" xfId="0" applyBorder="1" applyAlignment="1">
      <alignment vertical="top"/>
    </xf>
    <xf numFmtId="0" fontId="69" fillId="0" borderId="188" xfId="0" applyFont="1" applyBorder="1" applyAlignment="1">
      <alignment horizontal="center" vertical="top"/>
    </xf>
    <xf numFmtId="0" fontId="22" fillId="0" borderId="442" xfId="0" applyFont="1" applyBorder="1" applyAlignment="1">
      <alignment horizontal="center" vertical="top" wrapText="1"/>
    </xf>
    <xf numFmtId="0" fontId="0" fillId="0" borderId="33" xfId="0" applyBorder="1" applyAlignment="1">
      <alignment vertical="top"/>
    </xf>
    <xf numFmtId="0" fontId="69" fillId="0" borderId="0" xfId="0" applyFont="1" applyAlignment="1">
      <alignment horizontal="center" vertical="top"/>
    </xf>
    <xf numFmtId="0" fontId="22" fillId="0" borderId="443" xfId="0" applyFont="1" applyBorder="1" applyAlignment="1">
      <alignment horizontal="center" vertical="top" wrapText="1"/>
    </xf>
    <xf numFmtId="0" fontId="69" fillId="0" borderId="74" xfId="0" applyFont="1" applyBorder="1" applyAlignment="1">
      <alignment horizontal="center" vertical="top"/>
    </xf>
    <xf numFmtId="0" fontId="22" fillId="0" borderId="444" xfId="0" applyFont="1" applyBorder="1" applyAlignment="1">
      <alignment horizontal="center" vertical="top" wrapText="1"/>
    </xf>
    <xf numFmtId="0" fontId="22" fillId="0" borderId="0" xfId="0" applyFont="1" applyAlignment="1">
      <alignment horizontal="center" vertical="top" wrapText="1"/>
    </xf>
    <xf numFmtId="0" fontId="0" fillId="0" borderId="0" xfId="0" applyAlignment="1">
      <alignment horizontal="center" vertical="top"/>
    </xf>
    <xf numFmtId="0" fontId="22" fillId="0" borderId="445" xfId="0" applyFont="1" applyBorder="1" applyAlignment="1">
      <alignment horizontal="center" vertical="top" wrapText="1"/>
    </xf>
    <xf numFmtId="0" fontId="0" fillId="0" borderId="35" xfId="0" applyBorder="1" applyAlignment="1">
      <alignment wrapText="1"/>
    </xf>
    <xf numFmtId="0" fontId="3" fillId="0" borderId="270" xfId="0" applyFont="1" applyBorder="1" applyAlignment="1" applyProtection="1">
      <alignment horizontal="center"/>
      <protection locked="0"/>
    </xf>
    <xf numFmtId="0" fontId="14" fillId="0" borderId="234" xfId="0" applyFont="1" applyBorder="1" applyAlignment="1" applyProtection="1">
      <alignment wrapText="1"/>
      <protection locked="0"/>
    </xf>
    <xf numFmtId="0" fontId="14" fillId="0" borderId="335" xfId="0" applyFont="1" applyBorder="1" applyAlignment="1" applyProtection="1">
      <alignment wrapText="1"/>
      <protection locked="0"/>
    </xf>
    <xf numFmtId="0" fontId="14" fillId="0" borderId="229" xfId="0" applyFont="1" applyBorder="1" applyAlignment="1" applyProtection="1">
      <alignment wrapText="1"/>
      <protection locked="0"/>
    </xf>
    <xf numFmtId="44" fontId="40" fillId="6" borderId="142" xfId="0" applyNumberFormat="1" applyFont="1" applyFill="1" applyBorder="1" applyAlignment="1">
      <alignment vertical="center"/>
    </xf>
    <xf numFmtId="5" fontId="31" fillId="0" borderId="0" xfId="0" applyNumberFormat="1" applyFont="1" applyAlignment="1">
      <alignment horizontal="left" vertical="center"/>
    </xf>
    <xf numFmtId="0" fontId="31" fillId="0" borderId="0" xfId="0" applyFont="1" applyAlignment="1">
      <alignment horizontal="left" vertical="center"/>
    </xf>
    <xf numFmtId="166" fontId="14" fillId="0" borderId="250" xfId="0" applyNumberFormat="1" applyFont="1" applyBorder="1" applyAlignment="1" applyProtection="1">
      <alignment wrapText="1"/>
      <protection locked="0"/>
    </xf>
    <xf numFmtId="166" fontId="14" fillId="0" borderId="252" xfId="0" applyNumberFormat="1" applyFont="1" applyBorder="1" applyAlignment="1" applyProtection="1">
      <alignment wrapText="1"/>
      <protection locked="0"/>
    </xf>
    <xf numFmtId="166" fontId="14" fillId="8" borderId="215" xfId="0" applyNumberFormat="1" applyFont="1" applyFill="1" applyBorder="1" applyAlignment="1">
      <alignment wrapText="1"/>
    </xf>
    <xf numFmtId="0" fontId="0" fillId="0" borderId="437" xfId="0" applyBorder="1" applyAlignment="1">
      <alignment vertical="top"/>
    </xf>
    <xf numFmtId="166" fontId="14" fillId="0" borderId="457" xfId="0" applyNumberFormat="1" applyFont="1" applyBorder="1" applyAlignment="1" applyProtection="1">
      <alignment wrapText="1"/>
      <protection locked="0"/>
    </xf>
    <xf numFmtId="166" fontId="14" fillId="8" borderId="453" xfId="0" applyNumberFormat="1" applyFont="1" applyFill="1" applyBorder="1" applyAlignment="1">
      <alignment wrapText="1"/>
    </xf>
    <xf numFmtId="166" fontId="14" fillId="0" borderId="232" xfId="0" applyNumberFormat="1" applyFont="1" applyBorder="1" applyAlignment="1" applyProtection="1">
      <alignment wrapText="1"/>
      <protection locked="0"/>
    </xf>
    <xf numFmtId="166" fontId="14" fillId="0" borderId="237" xfId="0" applyNumberFormat="1" applyFont="1" applyBorder="1" applyAlignment="1" applyProtection="1">
      <alignment wrapText="1"/>
      <protection locked="0"/>
    </xf>
    <xf numFmtId="0" fontId="14" fillId="0" borderId="458" xfId="0" applyFont="1" applyBorder="1" applyProtection="1">
      <protection locked="0"/>
    </xf>
    <xf numFmtId="0" fontId="14" fillId="0" borderId="459" xfId="0" applyFont="1" applyBorder="1" applyProtection="1">
      <protection locked="0"/>
    </xf>
    <xf numFmtId="0" fontId="14" fillId="8" borderId="460" xfId="0" applyFont="1" applyFill="1" applyBorder="1"/>
    <xf numFmtId="0" fontId="14" fillId="0" borderId="319" xfId="0" applyFont="1" applyBorder="1" applyAlignment="1" applyProtection="1">
      <alignment horizontal="center"/>
      <protection locked="0"/>
    </xf>
    <xf numFmtId="42" fontId="14" fillId="0" borderId="230" xfId="0" applyNumberFormat="1" applyFont="1" applyBorder="1" applyAlignment="1" applyProtection="1">
      <alignment horizontal="right"/>
      <protection locked="0"/>
    </xf>
    <xf numFmtId="42" fontId="14" fillId="0" borderId="235" xfId="0" applyNumberFormat="1" applyFont="1" applyBorder="1" applyAlignment="1" applyProtection="1">
      <alignment horizontal="right"/>
      <protection locked="0"/>
    </xf>
    <xf numFmtId="42" fontId="14" fillId="0" borderId="240" xfId="0" applyNumberFormat="1" applyFont="1" applyBorder="1" applyAlignment="1" applyProtection="1">
      <alignment horizontal="right"/>
      <protection locked="0"/>
    </xf>
    <xf numFmtId="42" fontId="14" fillId="0" borderId="397" xfId="0" applyNumberFormat="1" applyFont="1" applyBorder="1" applyAlignment="1" applyProtection="1">
      <alignment horizontal="right"/>
      <protection locked="0"/>
    </xf>
    <xf numFmtId="0" fontId="38" fillId="0" borderId="389" xfId="0" applyFont="1" applyBorder="1" applyAlignment="1" applyProtection="1">
      <alignment vertical="center" wrapText="1"/>
      <protection locked="0"/>
    </xf>
    <xf numFmtId="42" fontId="15" fillId="6" borderId="143" xfId="0" applyNumberFormat="1" applyFont="1" applyFill="1" applyBorder="1"/>
    <xf numFmtId="42" fontId="15" fillId="6" borderId="223" xfId="0" applyNumberFormat="1" applyFont="1" applyFill="1" applyBorder="1"/>
    <xf numFmtId="42" fontId="15" fillId="6" borderId="224" xfId="0" applyNumberFormat="1" applyFont="1" applyFill="1" applyBorder="1"/>
    <xf numFmtId="0" fontId="14" fillId="0" borderId="431" xfId="0" applyFont="1" applyBorder="1" applyProtection="1">
      <protection locked="0"/>
    </xf>
    <xf numFmtId="0" fontId="14" fillId="0" borderId="433" xfId="0" applyFont="1" applyBorder="1" applyProtection="1">
      <protection locked="0"/>
    </xf>
    <xf numFmtId="0" fontId="14" fillId="0" borderId="435" xfId="0" applyFont="1" applyBorder="1" applyProtection="1">
      <protection locked="0"/>
    </xf>
    <xf numFmtId="0" fontId="14" fillId="0" borderId="464" xfId="0" applyFont="1" applyBorder="1" applyProtection="1">
      <protection locked="0"/>
    </xf>
    <xf numFmtId="0" fontId="14" fillId="0" borderId="423" xfId="0" applyFont="1" applyBorder="1" applyProtection="1">
      <protection locked="0"/>
    </xf>
    <xf numFmtId="0" fontId="40" fillId="0" borderId="64" xfId="0" applyFont="1" applyBorder="1" applyAlignment="1">
      <alignment vertical="center"/>
    </xf>
    <xf numFmtId="0" fontId="18" fillId="3" borderId="205" xfId="0" applyFont="1" applyFill="1" applyBorder="1" applyAlignment="1">
      <alignment wrapText="1"/>
    </xf>
    <xf numFmtId="0" fontId="14" fillId="8" borderId="234" xfId="0" applyFont="1" applyFill="1" applyBorder="1"/>
    <xf numFmtId="44" fontId="3" fillId="8" borderId="312" xfId="0" applyNumberFormat="1" applyFont="1" applyFill="1" applyBorder="1"/>
    <xf numFmtId="0" fontId="14" fillId="3" borderId="389" xfId="0" applyFont="1" applyFill="1" applyBorder="1" applyProtection="1">
      <protection locked="0"/>
    </xf>
    <xf numFmtId="0" fontId="14" fillId="3" borderId="234" xfId="0" applyFont="1" applyFill="1" applyBorder="1" applyProtection="1">
      <protection locked="0"/>
    </xf>
    <xf numFmtId="0" fontId="5" fillId="15" borderId="153" xfId="0" applyFont="1" applyFill="1" applyBorder="1" applyAlignment="1">
      <alignment horizontal="center" vertical="center" wrapText="1"/>
    </xf>
    <xf numFmtId="0" fontId="5" fillId="15" borderId="419" xfId="0" applyFont="1" applyFill="1" applyBorder="1" applyAlignment="1">
      <alignment horizontal="center" vertical="center" wrapText="1"/>
    </xf>
    <xf numFmtId="0" fontId="5" fillId="15" borderId="420" xfId="0" applyFont="1" applyFill="1" applyBorder="1" applyAlignment="1">
      <alignment horizontal="center" vertical="center"/>
    </xf>
    <xf numFmtId="7" fontId="3" fillId="4" borderId="0" xfId="0" applyNumberFormat="1" applyFont="1" applyFill="1" applyAlignment="1">
      <alignment horizontal="center"/>
    </xf>
    <xf numFmtId="7" fontId="3" fillId="4" borderId="447" xfId="0" applyNumberFormat="1" applyFont="1" applyFill="1" applyBorder="1" applyAlignment="1">
      <alignment horizontal="center"/>
    </xf>
    <xf numFmtId="7" fontId="3" fillId="4" borderId="3" xfId="0" applyNumberFormat="1" applyFont="1" applyFill="1" applyBorder="1" applyAlignment="1">
      <alignment horizontal="center"/>
    </xf>
    <xf numFmtId="44" fontId="3" fillId="3" borderId="242" xfId="0" applyNumberFormat="1" applyFont="1" applyFill="1" applyBorder="1" applyProtection="1">
      <protection locked="0"/>
    </xf>
    <xf numFmtId="7" fontId="3" fillId="4" borderId="470" xfId="0" applyNumberFormat="1" applyFont="1" applyFill="1" applyBorder="1" applyAlignment="1">
      <alignment horizontal="center"/>
    </xf>
    <xf numFmtId="44" fontId="3" fillId="3" borderId="403" xfId="0" applyNumberFormat="1" applyFont="1" applyFill="1" applyBorder="1" applyProtection="1">
      <protection locked="0"/>
    </xf>
    <xf numFmtId="166" fontId="38" fillId="15" borderId="223" xfId="0" applyNumberFormat="1" applyFont="1" applyFill="1" applyBorder="1" applyAlignment="1">
      <alignment wrapText="1"/>
    </xf>
    <xf numFmtId="0" fontId="0" fillId="0" borderId="30" xfId="0" applyBorder="1" applyProtection="1">
      <protection locked="0"/>
    </xf>
    <xf numFmtId="14" fontId="3" fillId="24" borderId="79" xfId="0" applyNumberFormat="1" applyFont="1" applyFill="1" applyBorder="1" applyAlignment="1" applyProtection="1">
      <alignment vertical="center"/>
      <protection locked="0"/>
    </xf>
    <xf numFmtId="9" fontId="50" fillId="0" borderId="398" xfId="0" applyNumberFormat="1" applyFont="1" applyBorder="1" applyProtection="1">
      <protection locked="0"/>
    </xf>
    <xf numFmtId="9" fontId="50" fillId="0" borderId="402" xfId="0" applyNumberFormat="1" applyFont="1" applyBorder="1" applyProtection="1">
      <protection locked="0"/>
    </xf>
    <xf numFmtId="5" fontId="40" fillId="0" borderId="0" xfId="0" applyNumberFormat="1" applyFont="1" applyAlignment="1">
      <alignment vertical="center"/>
    </xf>
    <xf numFmtId="6" fontId="40" fillId="0" borderId="0" xfId="0" applyNumberFormat="1" applyFont="1" applyAlignment="1">
      <alignment vertical="center"/>
    </xf>
    <xf numFmtId="0" fontId="13" fillId="6" borderId="303" xfId="0" applyFont="1" applyFill="1" applyBorder="1" applyAlignment="1">
      <alignment horizontal="center"/>
    </xf>
    <xf numFmtId="0" fontId="13" fillId="6" borderId="373" xfId="0" applyFont="1" applyFill="1" applyBorder="1" applyAlignment="1">
      <alignment horizontal="center"/>
    </xf>
    <xf numFmtId="0" fontId="0" fillId="6" borderId="373" xfId="0" applyFill="1" applyBorder="1" applyAlignment="1">
      <alignment horizontal="center"/>
    </xf>
    <xf numFmtId="0" fontId="0" fillId="6" borderId="425" xfId="0" applyFill="1" applyBorder="1" applyAlignment="1">
      <alignment horizontal="center"/>
    </xf>
    <xf numFmtId="44" fontId="3" fillId="8" borderId="234" xfId="0" applyNumberFormat="1" applyFont="1" applyFill="1" applyBorder="1"/>
    <xf numFmtId="0" fontId="3" fillId="8" borderId="235" xfId="0" applyFont="1" applyFill="1" applyBorder="1"/>
    <xf numFmtId="0" fontId="0" fillId="0" borderId="446" xfId="0" applyBorder="1"/>
    <xf numFmtId="0" fontId="2" fillId="15" borderId="9" xfId="0" applyFont="1" applyFill="1" applyBorder="1" applyAlignment="1">
      <alignment horizontal="center" wrapText="1"/>
    </xf>
    <xf numFmtId="0" fontId="15" fillId="15" borderId="111" xfId="0" applyFont="1" applyFill="1" applyBorder="1"/>
    <xf numFmtId="0" fontId="15" fillId="15" borderId="87" xfId="0" applyFont="1" applyFill="1" applyBorder="1"/>
    <xf numFmtId="0" fontId="2" fillId="15" borderId="87" xfId="0" applyFont="1" applyFill="1" applyBorder="1"/>
    <xf numFmtId="0" fontId="2" fillId="15" borderId="130" xfId="0" applyFont="1" applyFill="1" applyBorder="1"/>
    <xf numFmtId="0" fontId="14" fillId="0" borderId="42" xfId="0" applyFont="1" applyBorder="1"/>
    <xf numFmtId="9" fontId="37" fillId="15" borderId="229" xfId="0" applyNumberFormat="1" applyFont="1" applyFill="1" applyBorder="1" applyAlignment="1">
      <alignment horizontal="center" vertical="center" wrapText="1"/>
    </xf>
    <xf numFmtId="41" fontId="13" fillId="6" borderId="266" xfId="0" applyNumberFormat="1" applyFont="1" applyFill="1" applyBorder="1" applyAlignment="1">
      <alignment horizontal="center"/>
    </xf>
    <xf numFmtId="41" fontId="13" fillId="6" borderId="267" xfId="0" applyNumberFormat="1" applyFont="1" applyFill="1" applyBorder="1" applyAlignment="1">
      <alignment horizontal="center"/>
    </xf>
    <xf numFmtId="41" fontId="13" fillId="6" borderId="288" xfId="0" applyNumberFormat="1" applyFont="1" applyFill="1" applyBorder="1" applyAlignment="1">
      <alignment horizontal="center"/>
    </xf>
    <xf numFmtId="9" fontId="37" fillId="15" borderId="234" xfId="0" applyNumberFormat="1" applyFont="1" applyFill="1" applyBorder="1" applyAlignment="1">
      <alignment horizontal="center" vertical="center" wrapText="1"/>
    </xf>
    <xf numFmtId="41" fontId="13" fillId="6" borderId="269" xfId="0" applyNumberFormat="1" applyFont="1" applyFill="1" applyBorder="1" applyAlignment="1">
      <alignment horizontal="center"/>
    </xf>
    <xf numFmtId="41" fontId="13" fillId="6" borderId="270" xfId="0" applyNumberFormat="1" applyFont="1" applyFill="1" applyBorder="1" applyAlignment="1">
      <alignment horizontal="center"/>
    </xf>
    <xf numFmtId="41" fontId="13" fillId="6" borderId="289" xfId="0" applyNumberFormat="1" applyFont="1" applyFill="1" applyBorder="1" applyAlignment="1">
      <alignment horizontal="center"/>
    </xf>
    <xf numFmtId="0" fontId="14" fillId="9" borderId="271" xfId="0" applyFont="1" applyFill="1" applyBorder="1" applyAlignment="1">
      <alignment horizontal="center"/>
    </xf>
    <xf numFmtId="9" fontId="37" fillId="15" borderId="63" xfId="0" applyNumberFormat="1" applyFont="1" applyFill="1" applyBorder="1" applyAlignment="1">
      <alignment horizontal="center" vertical="center" wrapText="1"/>
    </xf>
    <xf numFmtId="41" fontId="13" fillId="6" borderId="290" xfId="0" applyNumberFormat="1" applyFont="1" applyFill="1" applyBorder="1" applyAlignment="1">
      <alignment horizontal="center"/>
    </xf>
    <xf numFmtId="41" fontId="13" fillId="6" borderId="102" xfId="0" applyNumberFormat="1" applyFont="1" applyFill="1" applyBorder="1" applyAlignment="1">
      <alignment horizontal="center"/>
    </xf>
    <xf numFmtId="41" fontId="13" fillId="6" borderId="291" xfId="0" applyNumberFormat="1" applyFont="1" applyFill="1" applyBorder="1" applyAlignment="1">
      <alignment horizontal="center"/>
    </xf>
    <xf numFmtId="0" fontId="14" fillId="9" borderId="120" xfId="0" applyFont="1" applyFill="1" applyBorder="1" applyAlignment="1">
      <alignment horizontal="center"/>
    </xf>
    <xf numFmtId="9" fontId="37" fillId="15" borderId="108" xfId="0" applyNumberFormat="1" applyFont="1" applyFill="1" applyBorder="1" applyAlignment="1">
      <alignment horizontal="center" vertical="center" wrapText="1"/>
    </xf>
    <xf numFmtId="0" fontId="14" fillId="9" borderId="220" xfId="0" applyFont="1" applyFill="1" applyBorder="1" applyAlignment="1">
      <alignment horizontal="center"/>
    </xf>
    <xf numFmtId="0" fontId="0" fillId="9" borderId="220" xfId="0" applyFill="1" applyBorder="1" applyAlignment="1">
      <alignment horizontal="center"/>
    </xf>
    <xf numFmtId="0" fontId="18" fillId="9" borderId="62" xfId="0" applyFont="1" applyFill="1" applyBorder="1" applyAlignment="1">
      <alignment horizontal="center"/>
    </xf>
    <xf numFmtId="10" fontId="6" fillId="15" borderId="284" xfId="0" applyNumberFormat="1" applyFont="1" applyFill="1" applyBorder="1" applyAlignment="1">
      <alignment horizontal="center" vertical="center" wrapText="1"/>
    </xf>
    <xf numFmtId="41" fontId="13" fillId="6" borderId="272" xfId="0" applyNumberFormat="1" applyFont="1" applyFill="1" applyBorder="1" applyAlignment="1">
      <alignment horizontal="center"/>
    </xf>
    <xf numFmtId="41" fontId="13" fillId="6" borderId="273" xfId="0" applyNumberFormat="1" applyFont="1" applyFill="1" applyBorder="1" applyAlignment="1">
      <alignment horizontal="center"/>
    </xf>
    <xf numFmtId="41" fontId="13" fillId="6" borderId="292" xfId="0" applyNumberFormat="1" applyFont="1" applyFill="1" applyBorder="1" applyAlignment="1">
      <alignment horizontal="center"/>
    </xf>
    <xf numFmtId="0" fontId="14" fillId="9" borderId="275" xfId="0" applyFont="1" applyFill="1" applyBorder="1" applyAlignment="1">
      <alignment horizontal="center"/>
    </xf>
    <xf numFmtId="10" fontId="6" fillId="15" borderId="285" xfId="0" applyNumberFormat="1" applyFont="1" applyFill="1" applyBorder="1" applyAlignment="1">
      <alignment horizontal="center" vertical="center" wrapText="1"/>
    </xf>
    <xf numFmtId="41" fontId="13" fillId="6" borderId="280" xfId="0" applyNumberFormat="1" applyFont="1" applyFill="1" applyBorder="1" applyAlignment="1">
      <alignment horizontal="center"/>
    </xf>
    <xf numFmtId="41" fontId="13" fillId="6" borderId="281" xfId="0" applyNumberFormat="1" applyFont="1" applyFill="1" applyBorder="1" applyAlignment="1">
      <alignment horizontal="center"/>
    </xf>
    <xf numFmtId="41" fontId="13" fillId="6" borderId="293" xfId="0" applyNumberFormat="1" applyFont="1" applyFill="1" applyBorder="1" applyAlignment="1">
      <alignment horizontal="center"/>
    </xf>
    <xf numFmtId="0" fontId="14" fillId="9" borderId="279" xfId="0" applyFont="1" applyFill="1" applyBorder="1" applyAlignment="1">
      <alignment horizontal="center"/>
    </xf>
    <xf numFmtId="9" fontId="37" fillId="15" borderId="1" xfId="0" applyNumberFormat="1" applyFont="1" applyFill="1" applyBorder="1" applyAlignment="1">
      <alignment horizontal="center" vertical="center" wrapText="1"/>
    </xf>
    <xf numFmtId="0" fontId="14" fillId="9" borderId="112" xfId="0" applyFont="1" applyFill="1" applyBorder="1" applyAlignment="1">
      <alignment horizontal="center"/>
    </xf>
    <xf numFmtId="0" fontId="14" fillId="9" borderId="264" xfId="0" applyFont="1" applyFill="1" applyBorder="1" applyAlignment="1">
      <alignment horizontal="center"/>
    </xf>
    <xf numFmtId="0" fontId="14" fillId="9" borderId="101" xfId="0" applyFont="1" applyFill="1" applyBorder="1" applyAlignment="1">
      <alignment horizontal="center"/>
    </xf>
    <xf numFmtId="0" fontId="0" fillId="9" borderId="101" xfId="0" applyFill="1" applyBorder="1" applyAlignment="1">
      <alignment horizontal="center"/>
    </xf>
    <xf numFmtId="0" fontId="18" fillId="9" borderId="84" xfId="0" applyFont="1" applyFill="1" applyBorder="1" applyAlignment="1">
      <alignment horizontal="center"/>
    </xf>
    <xf numFmtId="9" fontId="37" fillId="20" borderId="9" xfId="0" applyNumberFormat="1" applyFont="1" applyFill="1" applyBorder="1" applyAlignment="1">
      <alignment horizontal="center" vertical="center" wrapText="1"/>
    </xf>
    <xf numFmtId="0" fontId="14" fillId="20" borderId="7" xfId="0" applyFont="1" applyFill="1" applyBorder="1" applyAlignment="1">
      <alignment horizontal="center"/>
    </xf>
    <xf numFmtId="0" fontId="14" fillId="20" borderId="212" xfId="0" applyFont="1" applyFill="1" applyBorder="1" applyAlignment="1">
      <alignment horizontal="center"/>
    </xf>
    <xf numFmtId="0" fontId="0" fillId="20" borderId="7" xfId="0" applyFill="1" applyBorder="1" applyAlignment="1">
      <alignment horizontal="center"/>
    </xf>
    <xf numFmtId="0" fontId="18" fillId="20" borderId="216" xfId="0" applyFont="1" applyFill="1" applyBorder="1" applyAlignment="1">
      <alignment horizontal="center"/>
    </xf>
    <xf numFmtId="9" fontId="37" fillId="15" borderId="265" xfId="0" applyNumberFormat="1" applyFont="1" applyFill="1" applyBorder="1" applyAlignment="1">
      <alignment horizontal="center" vertical="center" wrapText="1"/>
    </xf>
    <xf numFmtId="0" fontId="14" fillId="6" borderId="266" xfId="0" applyFont="1" applyFill="1" applyBorder="1" applyAlignment="1">
      <alignment horizontal="center"/>
    </xf>
    <xf numFmtId="0" fontId="14" fillId="6" borderId="267" xfId="0" applyFont="1" applyFill="1" applyBorder="1" applyAlignment="1">
      <alignment horizontal="center"/>
    </xf>
    <xf numFmtId="0" fontId="14" fillId="6" borderId="258" xfId="0" applyFont="1" applyFill="1" applyBorder="1" applyAlignment="1">
      <alignment horizontal="center"/>
    </xf>
    <xf numFmtId="0" fontId="14" fillId="9" borderId="210" xfId="0" applyFont="1" applyFill="1" applyBorder="1" applyAlignment="1">
      <alignment horizontal="center"/>
    </xf>
    <xf numFmtId="0" fontId="2" fillId="15" borderId="287" xfId="0" applyFont="1" applyFill="1" applyBorder="1" applyAlignment="1">
      <alignment horizontal="center" vertical="center"/>
    </xf>
    <xf numFmtId="0" fontId="14" fillId="6" borderId="280" xfId="0" applyFont="1" applyFill="1" applyBorder="1" applyAlignment="1">
      <alignment horizontal="center"/>
    </xf>
    <xf numFmtId="0" fontId="14" fillId="6" borderId="281" xfId="0" applyFont="1" applyFill="1" applyBorder="1" applyAlignment="1">
      <alignment horizontal="center"/>
    </xf>
    <xf numFmtId="0" fontId="14" fillId="6" borderId="294" xfId="0" applyFont="1" applyFill="1" applyBorder="1" applyAlignment="1">
      <alignment horizontal="center"/>
    </xf>
    <xf numFmtId="0" fontId="18" fillId="20" borderId="110" xfId="0" applyFont="1" applyFill="1" applyBorder="1" applyAlignment="1">
      <alignment horizontal="center"/>
    </xf>
    <xf numFmtId="0" fontId="14" fillId="0" borderId="0" xfId="0" applyFont="1" applyAlignment="1">
      <alignment horizontal="left" vertical="top" wrapText="1"/>
    </xf>
    <xf numFmtId="14" fontId="3" fillId="0" borderId="52" xfId="0" applyNumberFormat="1" applyFont="1" applyBorder="1" applyProtection="1">
      <protection locked="0"/>
    </xf>
    <xf numFmtId="14" fontId="14" fillId="0" borderId="236" xfId="0" applyNumberFormat="1" applyFont="1" applyBorder="1" applyProtection="1">
      <protection locked="0"/>
    </xf>
    <xf numFmtId="14" fontId="14" fillId="0" borderId="251" xfId="0" applyNumberFormat="1" applyFont="1" applyBorder="1" applyProtection="1">
      <protection locked="0"/>
    </xf>
    <xf numFmtId="42" fontId="14" fillId="6" borderId="364" xfId="0" applyNumberFormat="1" applyFont="1" applyFill="1" applyBorder="1" applyAlignment="1" applyProtection="1">
      <alignment horizontal="left" wrapText="1"/>
      <protection locked="0"/>
    </xf>
    <xf numFmtId="9" fontId="14" fillId="0" borderId="311" xfId="2" applyFont="1" applyFill="1" applyBorder="1" applyAlignment="1" applyProtection="1">
      <alignment horizontal="right" wrapText="1"/>
      <protection locked="0"/>
    </xf>
    <xf numFmtId="42" fontId="14" fillId="0" borderId="311" xfId="0" applyNumberFormat="1" applyFont="1" applyBorder="1" applyAlignment="1" applyProtection="1">
      <alignment horizontal="left" wrapText="1"/>
      <protection locked="0"/>
    </xf>
    <xf numFmtId="42" fontId="14" fillId="6" borderId="319" xfId="0" applyNumberFormat="1" applyFont="1" applyFill="1" applyBorder="1" applyAlignment="1" applyProtection="1">
      <alignment horizontal="left" wrapText="1"/>
      <protection locked="0"/>
    </xf>
    <xf numFmtId="44" fontId="14" fillId="0" borderId="154" xfId="1" applyFont="1" applyFill="1" applyBorder="1" applyProtection="1">
      <protection locked="0"/>
    </xf>
    <xf numFmtId="44" fontId="14" fillId="0" borderId="267" xfId="1" applyFont="1" applyFill="1" applyBorder="1" applyProtection="1">
      <protection locked="0"/>
    </xf>
    <xf numFmtId="44" fontId="14" fillId="0" borderId="270" xfId="1" applyFont="1" applyFill="1" applyBorder="1" applyProtection="1">
      <protection locked="0"/>
    </xf>
    <xf numFmtId="44" fontId="14" fillId="0" borderId="377" xfId="1" applyFont="1" applyFill="1" applyBorder="1" applyProtection="1">
      <protection locked="0"/>
    </xf>
    <xf numFmtId="44" fontId="14" fillId="0" borderId="277" xfId="1" applyFont="1" applyFill="1" applyBorder="1" applyProtection="1">
      <protection locked="0"/>
    </xf>
    <xf numFmtId="44" fontId="14" fillId="0" borderId="406" xfId="1" applyFont="1" applyFill="1" applyBorder="1" applyProtection="1">
      <protection locked="0"/>
    </xf>
    <xf numFmtId="44" fontId="14" fillId="0" borderId="407" xfId="1" applyFont="1" applyFill="1" applyBorder="1" applyProtection="1">
      <protection locked="0"/>
    </xf>
    <xf numFmtId="0" fontId="5" fillId="0" borderId="0" xfId="0" applyFont="1" applyAlignment="1">
      <alignment vertical="center"/>
    </xf>
    <xf numFmtId="3" fontId="13" fillId="0" borderId="272" xfId="0" applyNumberFormat="1" applyFont="1" applyBorder="1" applyAlignment="1" applyProtection="1">
      <alignment vertical="center"/>
      <protection locked="0"/>
    </xf>
    <xf numFmtId="3" fontId="13" fillId="0" borderId="273" xfId="0" applyNumberFormat="1" applyFont="1" applyBorder="1" applyAlignment="1" applyProtection="1">
      <alignment vertical="center"/>
      <protection locked="0"/>
    </xf>
    <xf numFmtId="165" fontId="14" fillId="7" borderId="245" xfId="0" applyNumberFormat="1" applyFont="1" applyFill="1" applyBorder="1" applyProtection="1">
      <protection locked="0"/>
    </xf>
    <xf numFmtId="165" fontId="14" fillId="7" borderId="78" xfId="0" applyNumberFormat="1" applyFont="1" applyFill="1" applyBorder="1" applyProtection="1">
      <protection locked="0"/>
    </xf>
    <xf numFmtId="165" fontId="14" fillId="7" borderId="359" xfId="0" applyNumberFormat="1" applyFont="1" applyFill="1" applyBorder="1" applyProtection="1">
      <protection locked="0"/>
    </xf>
    <xf numFmtId="165" fontId="14" fillId="7" borderId="363" xfId="0" applyNumberFormat="1" applyFont="1" applyFill="1" applyBorder="1" applyProtection="1">
      <protection locked="0"/>
    </xf>
    <xf numFmtId="42" fontId="14" fillId="24" borderId="55" xfId="0" applyNumberFormat="1" applyFont="1" applyFill="1" applyBorder="1"/>
    <xf numFmtId="6" fontId="18" fillId="15" borderId="224" xfId="0" applyNumberFormat="1" applyFont="1" applyFill="1" applyBorder="1" applyAlignment="1">
      <alignment horizontal="center" vertical="center" wrapText="1"/>
    </xf>
    <xf numFmtId="6" fontId="18" fillId="15" borderId="143" xfId="0" applyNumberFormat="1" applyFont="1" applyFill="1" applyBorder="1" applyAlignment="1">
      <alignment horizontal="center" vertical="center" wrapText="1"/>
    </xf>
    <xf numFmtId="166" fontId="47" fillId="0" borderId="453" xfId="0" applyNumberFormat="1" applyFont="1" applyBorder="1" applyAlignment="1">
      <alignment horizontal="center" vertical="top" wrapText="1"/>
    </xf>
    <xf numFmtId="0" fontId="14" fillId="0" borderId="389" xfId="0" applyFont="1" applyBorder="1" applyAlignment="1" applyProtection="1">
      <alignment vertical="center"/>
      <protection locked="0"/>
    </xf>
    <xf numFmtId="169" fontId="14" fillId="0" borderId="389" xfId="0" applyNumberFormat="1" applyFont="1" applyBorder="1" applyProtection="1">
      <protection locked="0"/>
    </xf>
    <xf numFmtId="1" fontId="14" fillId="0" borderId="390" xfId="0" applyNumberFormat="1" applyFont="1" applyBorder="1" applyProtection="1">
      <protection locked="0"/>
    </xf>
    <xf numFmtId="0" fontId="14" fillId="0" borderId="390" xfId="0" applyFont="1" applyBorder="1" applyProtection="1">
      <protection locked="0"/>
    </xf>
    <xf numFmtId="0" fontId="14" fillId="0" borderId="473" xfId="0" applyFont="1" applyBorder="1" applyProtection="1">
      <protection locked="0"/>
    </xf>
    <xf numFmtId="0" fontId="14" fillId="0" borderId="471" xfId="0" applyFont="1" applyBorder="1" applyProtection="1">
      <protection locked="0"/>
    </xf>
    <xf numFmtId="0" fontId="14" fillId="0" borderId="472" xfId="0" applyFont="1" applyBorder="1" applyProtection="1">
      <protection locked="0"/>
    </xf>
    <xf numFmtId="0" fontId="0" fillId="0" borderId="453" xfId="0" applyBorder="1"/>
    <xf numFmtId="0" fontId="5" fillId="0" borderId="0" xfId="0" applyFont="1" applyAlignment="1">
      <alignment horizontal="right"/>
    </xf>
    <xf numFmtId="42" fontId="21" fillId="6" borderId="371" xfId="0" applyNumberFormat="1" applyFont="1" applyFill="1" applyBorder="1" applyAlignment="1">
      <alignment vertical="center"/>
    </xf>
    <xf numFmtId="1" fontId="7" fillId="0" borderId="270" xfId="0" applyNumberFormat="1" applyFont="1" applyBorder="1" applyProtection="1">
      <protection locked="0"/>
    </xf>
    <xf numFmtId="9" fontId="7" fillId="8" borderId="447" xfId="0" applyNumberFormat="1" applyFont="1" applyFill="1" applyBorder="1" applyAlignment="1">
      <alignment vertical="center"/>
    </xf>
    <xf numFmtId="1" fontId="7" fillId="8" borderId="438" xfId="0" applyNumberFormat="1" applyFont="1" applyFill="1" applyBorder="1"/>
    <xf numFmtId="1" fontId="7" fillId="0" borderId="407" xfId="0" applyNumberFormat="1" applyFont="1" applyBorder="1" applyProtection="1">
      <protection locked="0"/>
    </xf>
    <xf numFmtId="166" fontId="15" fillId="0" borderId="453" xfId="0" applyNumberFormat="1" applyFont="1" applyBorder="1" applyAlignment="1">
      <alignment wrapText="1"/>
    </xf>
    <xf numFmtId="166" fontId="15" fillId="0" borderId="453" xfId="0" applyNumberFormat="1" applyFont="1" applyBorder="1" applyAlignment="1">
      <alignment horizontal="center" wrapText="1"/>
    </xf>
    <xf numFmtId="0" fontId="14" fillId="0" borderId="447" xfId="0" applyFont="1" applyBorder="1"/>
    <xf numFmtId="0" fontId="38" fillId="0" borderId="12" xfId="0" applyFont="1" applyBorder="1"/>
    <xf numFmtId="0" fontId="14" fillId="0" borderId="131" xfId="0" applyFont="1" applyBorder="1" applyProtection="1">
      <protection locked="0"/>
    </xf>
    <xf numFmtId="0" fontId="14" fillId="9" borderId="268" xfId="0" applyFont="1" applyFill="1" applyBorder="1" applyAlignment="1">
      <alignment horizontal="center"/>
    </xf>
    <xf numFmtId="0" fontId="54" fillId="0" borderId="44" xfId="0" applyFont="1" applyBorder="1" applyAlignment="1">
      <alignment wrapText="1"/>
    </xf>
    <xf numFmtId="0" fontId="15" fillId="7" borderId="84" xfId="0" applyFont="1" applyFill="1" applyBorder="1" applyAlignment="1" applyProtection="1">
      <alignment horizontal="center"/>
      <protection locked="0"/>
    </xf>
    <xf numFmtId="0" fontId="74" fillId="0" borderId="0" xfId="0" applyFont="1"/>
    <xf numFmtId="42" fontId="0" fillId="0" borderId="0" xfId="0" applyNumberFormat="1"/>
    <xf numFmtId="0" fontId="0" fillId="0" borderId="20" xfId="0" applyBorder="1"/>
    <xf numFmtId="0" fontId="75" fillId="0" borderId="0" xfId="0" applyFont="1"/>
    <xf numFmtId="0" fontId="75" fillId="28" borderId="482" xfId="0" applyFont="1" applyFill="1" applyBorder="1" applyAlignment="1">
      <alignment vertical="center"/>
    </xf>
    <xf numFmtId="44" fontId="0" fillId="0" borderId="0" xfId="0" applyNumberFormat="1"/>
    <xf numFmtId="0" fontId="50" fillId="0" borderId="0" xfId="0" applyFont="1" applyAlignment="1">
      <alignment vertical="center" wrapText="1"/>
    </xf>
    <xf numFmtId="0" fontId="50" fillId="0" borderId="3" xfId="0" applyFont="1" applyBorder="1" applyAlignment="1">
      <alignment vertical="center" wrapText="1"/>
    </xf>
    <xf numFmtId="166" fontId="44" fillId="0" borderId="0" xfId="0" applyNumberFormat="1" applyFont="1"/>
    <xf numFmtId="10" fontId="50" fillId="7" borderId="402" xfId="0" applyNumberFormat="1" applyFont="1" applyFill="1" applyBorder="1" applyProtection="1">
      <protection locked="0"/>
    </xf>
    <xf numFmtId="0" fontId="50" fillId="0" borderId="0" xfId="0" applyFont="1" applyAlignment="1">
      <alignment vertical="center"/>
    </xf>
    <xf numFmtId="0" fontId="52" fillId="0" borderId="453" xfId="0" applyFont="1" applyBorder="1"/>
    <xf numFmtId="0" fontId="50" fillId="0" borderId="453" xfId="0" applyFont="1" applyBorder="1"/>
    <xf numFmtId="14" fontId="3" fillId="0" borderId="238" xfId="0" applyNumberFormat="1" applyFont="1" applyBorder="1" applyAlignment="1" applyProtection="1">
      <alignment horizontal="center"/>
      <protection locked="0"/>
    </xf>
    <xf numFmtId="0" fontId="0" fillId="6" borderId="143" xfId="0" applyFill="1" applyBorder="1" applyAlignment="1">
      <alignment horizontal="center"/>
    </xf>
    <xf numFmtId="0" fontId="0" fillId="6" borderId="223" xfId="0" applyFill="1" applyBorder="1" applyAlignment="1">
      <alignment horizontal="center"/>
    </xf>
    <xf numFmtId="9" fontId="18" fillId="15" borderId="155" xfId="0" applyNumberFormat="1" applyFont="1" applyFill="1" applyBorder="1" applyAlignment="1">
      <alignment horizontal="center" vertical="center" wrapText="1"/>
    </xf>
    <xf numFmtId="9" fontId="18" fillId="15" borderId="156" xfId="0" applyNumberFormat="1" applyFont="1" applyFill="1" applyBorder="1" applyAlignment="1">
      <alignment horizontal="center" vertical="center" wrapText="1"/>
    </xf>
    <xf numFmtId="0" fontId="3" fillId="6" borderId="271" xfId="0" applyFont="1" applyFill="1" applyBorder="1" applyAlignment="1">
      <alignment horizontal="center"/>
    </xf>
    <xf numFmtId="0" fontId="1" fillId="6" borderId="271" xfId="0" applyFont="1" applyFill="1" applyBorder="1" applyAlignment="1">
      <alignment horizontal="center"/>
    </xf>
    <xf numFmtId="0" fontId="1" fillId="6" borderId="279" xfId="0" applyFont="1" applyFill="1" applyBorder="1" applyAlignment="1">
      <alignment horizontal="center"/>
    </xf>
    <xf numFmtId="0" fontId="2" fillId="15" borderId="225" xfId="0" applyFont="1" applyFill="1" applyBorder="1"/>
    <xf numFmtId="0" fontId="13" fillId="0" borderId="376" xfId="0" applyFont="1" applyBorder="1" applyAlignment="1" applyProtection="1">
      <alignment horizontal="left"/>
      <protection locked="0"/>
    </xf>
    <xf numFmtId="0" fontId="0" fillId="0" borderId="376" xfId="0" applyBorder="1" applyAlignment="1" applyProtection="1">
      <alignment horizontal="left"/>
      <protection locked="0"/>
    </xf>
    <xf numFmtId="0" fontId="13" fillId="0" borderId="321" xfId="0" applyFont="1" applyBorder="1" applyAlignment="1" applyProtection="1">
      <alignment horizontal="left"/>
      <protection locked="0"/>
    </xf>
    <xf numFmtId="0" fontId="3" fillId="0" borderId="282" xfId="0" applyFont="1" applyBorder="1" applyAlignment="1" applyProtection="1">
      <alignment horizontal="center"/>
      <protection locked="0"/>
    </xf>
    <xf numFmtId="14" fontId="3" fillId="0" borderId="472" xfId="0" applyNumberFormat="1" applyFont="1" applyBorder="1" applyAlignment="1" applyProtection="1">
      <alignment horizontal="center"/>
      <protection locked="0"/>
    </xf>
    <xf numFmtId="0" fontId="18" fillId="15" borderId="105" xfId="0" applyFont="1" applyFill="1" applyBorder="1" applyAlignment="1">
      <alignment horizontal="left" vertical="center" wrapText="1"/>
    </xf>
    <xf numFmtId="0" fontId="18" fillId="15" borderId="205" xfId="0" applyFont="1" applyFill="1" applyBorder="1" applyAlignment="1">
      <alignment horizontal="center" vertical="center" wrapText="1"/>
    </xf>
    <xf numFmtId="0" fontId="14" fillId="0" borderId="368" xfId="0" applyFont="1" applyBorder="1" applyAlignment="1" applyProtection="1">
      <alignment horizontal="center"/>
      <protection locked="0"/>
    </xf>
    <xf numFmtId="0" fontId="14" fillId="0" borderId="369" xfId="0" applyFont="1" applyBorder="1" applyAlignment="1" applyProtection="1">
      <alignment horizontal="center"/>
      <protection locked="0"/>
    </xf>
    <xf numFmtId="0" fontId="0" fillId="0" borderId="368" xfId="0" applyBorder="1" applyAlignment="1" applyProtection="1">
      <alignment horizontal="center"/>
      <protection locked="0"/>
    </xf>
    <xf numFmtId="0" fontId="0" fillId="0" borderId="311" xfId="0" applyBorder="1" applyAlignment="1" applyProtection="1">
      <alignment horizontal="center"/>
      <protection locked="0"/>
    </xf>
    <xf numFmtId="0" fontId="0" fillId="0" borderId="369" xfId="0" applyBorder="1" applyAlignment="1" applyProtection="1">
      <alignment horizontal="center"/>
      <protection locked="0"/>
    </xf>
    <xf numFmtId="0" fontId="0" fillId="0" borderId="487" xfId="0" applyBorder="1" applyAlignment="1" applyProtection="1">
      <alignment horizontal="center"/>
      <protection locked="0"/>
    </xf>
    <xf numFmtId="0" fontId="0" fillId="0" borderId="347" xfId="0" applyBorder="1" applyAlignment="1" applyProtection="1">
      <alignment horizontal="center"/>
      <protection locked="0"/>
    </xf>
    <xf numFmtId="0" fontId="0" fillId="0" borderId="418" xfId="0" applyBorder="1" applyAlignment="1" applyProtection="1">
      <alignment horizontal="center"/>
      <protection locked="0"/>
    </xf>
    <xf numFmtId="0" fontId="0" fillId="0" borderId="488" xfId="0" applyBorder="1" applyAlignment="1" applyProtection="1">
      <alignment horizontal="center"/>
      <protection locked="0"/>
    </xf>
    <xf numFmtId="0" fontId="14" fillId="0" borderId="235" xfId="0" applyFont="1" applyBorder="1" applyAlignment="1" applyProtection="1">
      <alignment horizontal="center"/>
      <protection locked="0"/>
    </xf>
    <xf numFmtId="0" fontId="0" fillId="0" borderId="235" xfId="0" applyBorder="1" applyAlignment="1" applyProtection="1">
      <alignment horizontal="center"/>
      <protection locked="0"/>
    </xf>
    <xf numFmtId="0" fontId="0" fillId="0" borderId="489" xfId="0" applyBorder="1" applyAlignment="1" applyProtection="1">
      <alignment horizontal="center"/>
      <protection locked="0"/>
    </xf>
    <xf numFmtId="0" fontId="0" fillId="6" borderId="141" xfId="0" applyFill="1" applyBorder="1" applyAlignment="1">
      <alignment horizontal="center"/>
    </xf>
    <xf numFmtId="9" fontId="18" fillId="15" borderId="105" xfId="0" applyNumberFormat="1" applyFont="1" applyFill="1" applyBorder="1" applyAlignment="1">
      <alignment horizontal="center" vertical="center" wrapText="1"/>
    </xf>
    <xf numFmtId="0" fontId="14" fillId="0" borderId="310" xfId="0" applyFont="1" applyBorder="1" applyAlignment="1" applyProtection="1">
      <alignment horizontal="center"/>
      <protection locked="0"/>
    </xf>
    <xf numFmtId="0" fontId="0" fillId="0" borderId="310" xfId="0" applyBorder="1" applyAlignment="1" applyProtection="1">
      <alignment horizontal="center"/>
      <protection locked="0"/>
    </xf>
    <xf numFmtId="0" fontId="0" fillId="0" borderId="421" xfId="0" applyBorder="1" applyAlignment="1" applyProtection="1">
      <alignment horizontal="center"/>
      <protection locked="0"/>
    </xf>
    <xf numFmtId="0" fontId="5" fillId="6" borderId="97" xfId="0" applyFont="1" applyFill="1" applyBorder="1" applyAlignment="1">
      <alignment horizontal="center"/>
    </xf>
    <xf numFmtId="0" fontId="14" fillId="0" borderId="490" xfId="0" applyFont="1" applyBorder="1" applyAlignment="1" applyProtection="1">
      <alignment horizontal="center"/>
      <protection locked="0"/>
    </xf>
    <xf numFmtId="0" fontId="14" fillId="0" borderId="308" xfId="0" applyFont="1" applyBorder="1" applyAlignment="1" applyProtection="1">
      <alignment horizontal="center"/>
      <protection locked="0"/>
    </xf>
    <xf numFmtId="0" fontId="14" fillId="0" borderId="390" xfId="0" applyFont="1" applyBorder="1" applyAlignment="1" applyProtection="1">
      <alignment horizontal="center"/>
      <protection locked="0"/>
    </xf>
    <xf numFmtId="0" fontId="14" fillId="0" borderId="307" xfId="0" applyFont="1" applyBorder="1" applyAlignment="1" applyProtection="1">
      <alignment horizontal="center"/>
      <protection locked="0"/>
    </xf>
    <xf numFmtId="0" fontId="14" fillId="0" borderId="491" xfId="0" applyFont="1" applyBorder="1" applyAlignment="1" applyProtection="1">
      <alignment horizontal="center"/>
      <protection locked="0"/>
    </xf>
    <xf numFmtId="0" fontId="3" fillId="6" borderId="464" xfId="0" applyFont="1" applyFill="1" applyBorder="1" applyAlignment="1">
      <alignment horizontal="center"/>
    </xf>
    <xf numFmtId="9" fontId="38" fillId="15" borderId="113" xfId="0" applyNumberFormat="1" applyFont="1" applyFill="1" applyBorder="1" applyAlignment="1">
      <alignment horizontal="center" vertical="center"/>
    </xf>
    <xf numFmtId="9" fontId="38" fillId="15" borderId="485" xfId="0" applyNumberFormat="1" applyFont="1" applyFill="1" applyBorder="1" applyAlignment="1">
      <alignment horizontal="center" vertical="center"/>
    </xf>
    <xf numFmtId="0" fontId="3" fillId="0" borderId="204" xfId="0" applyFont="1" applyBorder="1"/>
    <xf numFmtId="0" fontId="3" fillId="0" borderId="206" xfId="0" applyFont="1" applyBorder="1"/>
    <xf numFmtId="0" fontId="3" fillId="0" borderId="447" xfId="0" applyFont="1" applyBorder="1"/>
    <xf numFmtId="0" fontId="3" fillId="0" borderId="3" xfId="0" applyFont="1" applyBorder="1"/>
    <xf numFmtId="0" fontId="0" fillId="0" borderId="447" xfId="0" applyBorder="1"/>
    <xf numFmtId="9" fontId="18" fillId="0" borderId="206" xfId="0" applyNumberFormat="1" applyFont="1" applyBorder="1" applyAlignment="1">
      <alignment vertical="center" wrapText="1"/>
    </xf>
    <xf numFmtId="0" fontId="3" fillId="0" borderId="12" xfId="0" applyFont="1" applyBorder="1"/>
    <xf numFmtId="0" fontId="3" fillId="0" borderId="216" xfId="0" applyFont="1" applyBorder="1"/>
    <xf numFmtId="0" fontId="14" fillId="29" borderId="0" xfId="0" applyFont="1" applyFill="1"/>
    <xf numFmtId="42" fontId="15" fillId="6" borderId="141" xfId="0" applyNumberFormat="1" applyFont="1" applyFill="1" applyBorder="1" applyAlignment="1">
      <alignment horizontal="right"/>
    </xf>
    <xf numFmtId="166" fontId="40" fillId="15" borderId="224" xfId="0" applyNumberFormat="1" applyFont="1" applyFill="1" applyBorder="1" applyAlignment="1">
      <alignment horizontal="center" vertical="center" wrapText="1"/>
    </xf>
    <xf numFmtId="42" fontId="14" fillId="0" borderId="268" xfId="0" applyNumberFormat="1" applyFont="1" applyBorder="1" applyAlignment="1" applyProtection="1">
      <alignment horizontal="right"/>
      <protection locked="0"/>
    </xf>
    <xf numFmtId="42" fontId="14" fillId="0" borderId="271" xfId="0" applyNumberFormat="1" applyFont="1" applyBorder="1" applyAlignment="1" applyProtection="1">
      <alignment horizontal="right"/>
      <protection locked="0"/>
    </xf>
    <xf numFmtId="42" fontId="14" fillId="0" borderId="404" xfId="0" applyNumberFormat="1" applyFont="1" applyBorder="1" applyAlignment="1" applyProtection="1">
      <alignment horizontal="right"/>
      <protection locked="0"/>
    </xf>
    <xf numFmtId="42" fontId="15" fillId="6" borderId="141" xfId="0" applyNumberFormat="1" applyFont="1" applyFill="1" applyBorder="1"/>
    <xf numFmtId="0" fontId="18" fillId="15" borderId="224" xfId="0" applyFont="1" applyFill="1" applyBorder="1" applyAlignment="1">
      <alignment horizontal="center" vertical="center" wrapText="1"/>
    </xf>
    <xf numFmtId="42" fontId="14" fillId="0" borderId="423" xfId="0" applyNumberFormat="1" applyFont="1" applyBorder="1" applyAlignment="1" applyProtection="1">
      <alignment horizontal="right"/>
      <protection locked="0"/>
    </xf>
    <xf numFmtId="42" fontId="14" fillId="0" borderId="318" xfId="0" applyNumberFormat="1" applyFont="1" applyBorder="1" applyAlignment="1" applyProtection="1">
      <alignment horizontal="right"/>
      <protection locked="0"/>
    </xf>
    <xf numFmtId="42" fontId="15" fillId="6" borderId="223" xfId="0" applyNumberFormat="1" applyFont="1" applyFill="1" applyBorder="1" applyAlignment="1">
      <alignment horizontal="right"/>
    </xf>
    <xf numFmtId="0" fontId="40" fillId="6" borderId="496" xfId="0" applyFont="1" applyFill="1" applyBorder="1" applyAlignment="1">
      <alignment horizontal="center" vertical="center" wrapText="1"/>
    </xf>
    <xf numFmtId="0" fontId="40" fillId="6" borderId="497" xfId="0" applyFont="1" applyFill="1" applyBorder="1" applyAlignment="1">
      <alignment horizontal="center" vertical="center" wrapText="1"/>
    </xf>
    <xf numFmtId="0" fontId="40" fillId="6" borderId="498" xfId="0" applyFont="1" applyFill="1" applyBorder="1" applyAlignment="1">
      <alignment horizontal="center" vertical="center" wrapText="1"/>
    </xf>
    <xf numFmtId="166" fontId="40" fillId="6" borderId="496" xfId="0" applyNumberFormat="1" applyFont="1" applyFill="1" applyBorder="1" applyAlignment="1">
      <alignment horizontal="center" wrapText="1"/>
    </xf>
    <xf numFmtId="166" fontId="40" fillId="6" borderId="497" xfId="0" applyNumberFormat="1" applyFont="1" applyFill="1" applyBorder="1" applyAlignment="1">
      <alignment horizontal="center" wrapText="1"/>
    </xf>
    <xf numFmtId="166" fontId="40" fillId="6" borderId="498" xfId="0" applyNumberFormat="1" applyFont="1" applyFill="1" applyBorder="1" applyAlignment="1">
      <alignment horizontal="center" wrapText="1"/>
    </xf>
    <xf numFmtId="0" fontId="38" fillId="0" borderId="499" xfId="0" applyFont="1" applyBorder="1" applyAlignment="1">
      <alignment vertical="center"/>
    </xf>
    <xf numFmtId="0" fontId="0" fillId="0" borderId="495" xfId="0" applyBorder="1"/>
    <xf numFmtId="0" fontId="38" fillId="0" borderId="499" xfId="0" applyFont="1" applyBorder="1" applyAlignment="1">
      <alignment horizontal="left" vertical="center"/>
    </xf>
    <xf numFmtId="0" fontId="60" fillId="0" borderId="0" xfId="0" applyFont="1" applyAlignment="1">
      <alignment vertical="center"/>
    </xf>
    <xf numFmtId="0" fontId="38" fillId="0" borderId="502" xfId="0" applyFont="1" applyBorder="1" applyAlignment="1">
      <alignment vertical="center"/>
    </xf>
    <xf numFmtId="0" fontId="0" fillId="0" borderId="503" xfId="0" applyBorder="1"/>
    <xf numFmtId="0" fontId="61" fillId="0" borderId="0" xfId="0" applyFont="1" applyAlignment="1">
      <alignment horizontal="left" vertical="center"/>
    </xf>
    <xf numFmtId="0" fontId="39" fillId="0" borderId="0" xfId="0" applyFont="1"/>
    <xf numFmtId="0" fontId="39" fillId="0" borderId="160" xfId="0" applyFont="1" applyBorder="1"/>
    <xf numFmtId="0" fontId="39" fillId="0" borderId="0" xfId="0" applyFont="1" applyProtection="1">
      <protection locked="0"/>
    </xf>
    <xf numFmtId="44" fontId="0" fillId="0" borderId="0" xfId="1" applyFont="1" applyFill="1" applyProtection="1">
      <protection locked="0"/>
    </xf>
    <xf numFmtId="6" fontId="38" fillId="8" borderId="12" xfId="0" applyNumberFormat="1" applyFont="1" applyFill="1" applyBorder="1" applyAlignment="1">
      <alignment horizontal="right" vertical="center"/>
    </xf>
    <xf numFmtId="6" fontId="38" fillId="8" borderId="453" xfId="0" applyNumberFormat="1" applyFont="1" applyFill="1" applyBorder="1" applyAlignment="1">
      <alignment horizontal="right" vertical="center"/>
    </xf>
    <xf numFmtId="6" fontId="38" fillId="8" borderId="216" xfId="0" applyNumberFormat="1" applyFont="1" applyFill="1" applyBorder="1" applyAlignment="1">
      <alignment horizontal="right" vertical="center"/>
    </xf>
    <xf numFmtId="0" fontId="40" fillId="15" borderId="223" xfId="0" applyFont="1" applyFill="1" applyBorder="1" applyAlignment="1">
      <alignment horizontal="center" wrapText="1"/>
    </xf>
    <xf numFmtId="0" fontId="18" fillId="15" borderId="223" xfId="0" applyFont="1" applyFill="1" applyBorder="1" applyAlignment="1">
      <alignment horizontal="center" wrapText="1"/>
    </xf>
    <xf numFmtId="0" fontId="18" fillId="15" borderId="224" xfId="0" applyFont="1" applyFill="1" applyBorder="1" applyAlignment="1">
      <alignment wrapText="1"/>
    </xf>
    <xf numFmtId="166" fontId="14" fillId="0" borderId="389" xfId="0" applyNumberFormat="1" applyFont="1" applyBorder="1" applyProtection="1">
      <protection locked="0"/>
    </xf>
    <xf numFmtId="14" fontId="14" fillId="0" borderId="473" xfId="0" applyNumberFormat="1" applyFont="1" applyBorder="1" applyProtection="1">
      <protection locked="0"/>
    </xf>
    <xf numFmtId="14" fontId="14" fillId="0" borderId="516" xfId="0" applyNumberFormat="1" applyFont="1" applyBorder="1" applyProtection="1">
      <protection locked="0"/>
    </xf>
    <xf numFmtId="166" fontId="14" fillId="0" borderId="517" xfId="0" applyNumberFormat="1" applyFont="1" applyBorder="1" applyAlignment="1" applyProtection="1">
      <alignment wrapText="1"/>
      <protection locked="0"/>
    </xf>
    <xf numFmtId="166" fontId="14" fillId="0" borderId="518" xfId="0" applyNumberFormat="1" applyFont="1" applyBorder="1" applyAlignment="1" applyProtection="1">
      <alignment wrapText="1"/>
      <protection locked="0"/>
    </xf>
    <xf numFmtId="0" fontId="14" fillId="0" borderId="519" xfId="0" applyFont="1" applyBorder="1" applyProtection="1">
      <protection locked="0"/>
    </xf>
    <xf numFmtId="170" fontId="14" fillId="0" borderId="520" xfId="0" applyNumberFormat="1" applyFont="1" applyBorder="1" applyProtection="1">
      <protection locked="0"/>
    </xf>
    <xf numFmtId="0" fontId="14" fillId="0" borderId="521" xfId="0" applyFont="1" applyBorder="1" applyProtection="1">
      <protection locked="0"/>
    </xf>
    <xf numFmtId="42" fontId="21" fillId="6" borderId="229" xfId="0" applyNumberFormat="1" applyFont="1" applyFill="1" applyBorder="1" applyAlignment="1">
      <alignment vertical="center"/>
    </xf>
    <xf numFmtId="0" fontId="13" fillId="6" borderId="389" xfId="0" applyFont="1" applyFill="1" applyBorder="1" applyAlignment="1">
      <alignment horizontal="left"/>
    </xf>
    <xf numFmtId="0" fontId="13" fillId="6" borderId="234" xfId="0" applyFont="1" applyFill="1" applyBorder="1" applyAlignment="1">
      <alignment horizontal="left"/>
    </xf>
    <xf numFmtId="0" fontId="0" fillId="6" borderId="234" xfId="0" applyFill="1" applyBorder="1" applyAlignment="1">
      <alignment horizontal="left"/>
    </xf>
    <xf numFmtId="0" fontId="0" fillId="6" borderId="239" xfId="0" applyFill="1" applyBorder="1" applyAlignment="1">
      <alignment horizontal="left"/>
    </xf>
    <xf numFmtId="42" fontId="7" fillId="0" borderId="526" xfId="0" applyNumberFormat="1" applyFont="1" applyBorder="1" applyProtection="1">
      <protection locked="0"/>
    </xf>
    <xf numFmtId="42" fontId="5" fillId="23" borderId="524" xfId="0" applyNumberFormat="1" applyFont="1" applyFill="1" applyBorder="1" applyAlignment="1">
      <alignment vertical="center"/>
    </xf>
    <xf numFmtId="42" fontId="7" fillId="8" borderId="270" xfId="0" applyNumberFormat="1" applyFont="1" applyFill="1" applyBorder="1" applyProtection="1">
      <protection locked="0"/>
    </xf>
    <xf numFmtId="42" fontId="7" fillId="8" borderId="261" xfId="0" applyNumberFormat="1" applyFont="1" applyFill="1" applyBorder="1" applyProtection="1">
      <protection locked="0"/>
    </xf>
    <xf numFmtId="0" fontId="18" fillId="30" borderId="0" xfId="0" applyFont="1" applyFill="1" applyAlignment="1">
      <alignment vertical="center"/>
    </xf>
    <xf numFmtId="0" fontId="14" fillId="30" borderId="0" xfId="0" applyFont="1" applyFill="1"/>
    <xf numFmtId="0" fontId="14" fillId="0" borderId="26" xfId="0" applyFont="1" applyBorder="1" applyAlignment="1">
      <alignment horizontal="right" vertical="center"/>
    </xf>
    <xf numFmtId="0" fontId="14" fillId="0" borderId="6" xfId="0" applyFont="1" applyBorder="1" applyAlignment="1" applyProtection="1">
      <alignment horizontal="left"/>
      <protection locked="0"/>
    </xf>
    <xf numFmtId="0" fontId="14" fillId="0" borderId="6" xfId="0" applyFont="1" applyBorder="1" applyProtection="1">
      <protection locked="0"/>
    </xf>
    <xf numFmtId="9" fontId="18" fillId="15" borderId="127" xfId="0" applyNumberFormat="1" applyFont="1" applyFill="1" applyBorder="1" applyAlignment="1">
      <alignment horizontal="center" vertical="center" wrapText="1"/>
    </xf>
    <xf numFmtId="44" fontId="21" fillId="0" borderId="374" xfId="0" applyNumberFormat="1" applyFont="1" applyBorder="1" applyAlignment="1" applyProtection="1">
      <alignment vertical="center"/>
      <protection locked="0"/>
    </xf>
    <xf numFmtId="44" fontId="21" fillId="0" borderId="238" xfId="0" applyNumberFormat="1" applyFont="1" applyBorder="1" applyAlignment="1" applyProtection="1">
      <alignment vertical="center"/>
      <protection locked="0"/>
    </xf>
    <xf numFmtId="3" fontId="13" fillId="0" borderId="0" xfId="0" applyNumberFormat="1" applyFont="1" applyAlignment="1">
      <alignment horizontal="left"/>
    </xf>
    <xf numFmtId="0" fontId="15" fillId="0" borderId="0" xfId="0" applyFont="1" applyAlignment="1">
      <alignment horizontal="center" vertical="center" wrapText="1"/>
    </xf>
    <xf numFmtId="0" fontId="14" fillId="15" borderId="153" xfId="0" applyFont="1" applyFill="1" applyBorder="1" applyAlignment="1">
      <alignment wrapText="1"/>
    </xf>
    <xf numFmtId="0" fontId="35" fillId="0" borderId="0" xfId="0" applyFont="1" applyAlignment="1">
      <alignment horizontal="right" vertical="center"/>
    </xf>
    <xf numFmtId="0" fontId="35" fillId="0" borderId="3" xfId="0" applyFont="1" applyBorder="1" applyAlignment="1">
      <alignment horizontal="right" vertical="center"/>
    </xf>
    <xf numFmtId="0" fontId="14" fillId="0" borderId="221" xfId="0" applyFont="1" applyBorder="1" applyProtection="1">
      <protection locked="0"/>
    </xf>
    <xf numFmtId="0" fontId="14" fillId="0" borderId="51" xfId="0" applyFont="1" applyBorder="1" applyProtection="1">
      <protection locked="0"/>
    </xf>
    <xf numFmtId="0" fontId="14" fillId="0" borderId="28" xfId="0" applyFont="1" applyBorder="1" applyProtection="1">
      <protection locked="0"/>
    </xf>
    <xf numFmtId="0" fontId="22" fillId="5" borderId="515" xfId="0" applyFont="1" applyFill="1" applyBorder="1" applyProtection="1">
      <protection locked="0"/>
    </xf>
    <xf numFmtId="0" fontId="22" fillId="5" borderId="522" xfId="0" applyFont="1" applyFill="1" applyBorder="1" applyProtection="1">
      <protection locked="0"/>
    </xf>
    <xf numFmtId="0" fontId="14" fillId="0" borderId="522" xfId="0" applyFont="1" applyBorder="1" applyProtection="1">
      <protection locked="0"/>
    </xf>
    <xf numFmtId="0" fontId="0" fillId="5" borderId="523" xfId="0" applyFill="1" applyBorder="1" applyProtection="1">
      <protection locked="0"/>
    </xf>
    <xf numFmtId="0" fontId="0" fillId="5" borderId="239" xfId="0" applyFill="1" applyBorder="1" applyProtection="1">
      <protection locked="0"/>
    </xf>
    <xf numFmtId="0" fontId="0" fillId="5" borderId="278" xfId="0" applyFill="1" applyBorder="1" applyProtection="1">
      <protection locked="0"/>
    </xf>
    <xf numFmtId="0" fontId="14" fillId="0" borderId="278" xfId="0" applyFont="1" applyBorder="1" applyProtection="1">
      <protection locked="0"/>
    </xf>
    <xf numFmtId="0" fontId="0" fillId="5" borderId="429" xfId="0" applyFill="1" applyBorder="1" applyProtection="1">
      <protection locked="0"/>
    </xf>
    <xf numFmtId="0" fontId="0" fillId="5" borderId="234" xfId="0" applyFill="1" applyBorder="1" applyProtection="1">
      <protection locked="0"/>
    </xf>
    <xf numFmtId="0" fontId="0" fillId="5" borderId="261" xfId="0" applyFill="1" applyBorder="1" applyProtection="1">
      <protection locked="0"/>
    </xf>
    <xf numFmtId="0" fontId="0" fillId="5" borderId="263" xfId="0" applyFill="1" applyBorder="1" applyProtection="1">
      <protection locked="0"/>
    </xf>
    <xf numFmtId="10" fontId="50" fillId="7" borderId="398" xfId="0" applyNumberFormat="1" applyFont="1" applyFill="1" applyBorder="1" applyProtection="1">
      <protection locked="0"/>
    </xf>
    <xf numFmtId="167" fontId="0" fillId="0" borderId="0" xfId="0" applyNumberFormat="1" applyProtection="1">
      <protection locked="0"/>
    </xf>
    <xf numFmtId="42" fontId="40" fillId="6" borderId="183" xfId="0" applyNumberFormat="1" applyFont="1" applyFill="1" applyBorder="1" applyAlignment="1">
      <alignment vertical="center"/>
    </xf>
    <xf numFmtId="42" fontId="40" fillId="6" borderId="184" xfId="0" applyNumberFormat="1" applyFont="1" applyFill="1" applyBorder="1" applyAlignment="1">
      <alignment vertical="center"/>
    </xf>
    <xf numFmtId="42" fontId="40" fillId="6" borderId="144" xfId="0" applyNumberFormat="1" applyFont="1" applyFill="1" applyBorder="1" applyAlignment="1">
      <alignment vertical="center"/>
    </xf>
    <xf numFmtId="42" fontId="38" fillId="6" borderId="346" xfId="0" applyNumberFormat="1" applyFont="1" applyFill="1" applyBorder="1" applyAlignment="1">
      <alignment horizontal="right" vertical="center"/>
    </xf>
    <xf numFmtId="42" fontId="38" fillId="6" borderId="347" xfId="0" applyNumberFormat="1" applyFont="1" applyFill="1" applyBorder="1" applyAlignment="1">
      <alignment horizontal="right" vertical="center"/>
    </xf>
    <xf numFmtId="42" fontId="38" fillId="6" borderId="342" xfId="0" applyNumberFormat="1" applyFont="1" applyFill="1" applyBorder="1" applyAlignment="1">
      <alignment horizontal="right" vertical="center"/>
    </xf>
    <xf numFmtId="42" fontId="38" fillId="0" borderId="328" xfId="0" applyNumberFormat="1" applyFont="1" applyBorder="1" applyAlignment="1" applyProtection="1">
      <alignment horizontal="right" vertical="center"/>
      <protection locked="0"/>
    </xf>
    <xf numFmtId="42" fontId="38" fillId="0" borderId="329" xfId="0" applyNumberFormat="1" applyFont="1" applyBorder="1" applyAlignment="1" applyProtection="1">
      <alignment horizontal="right" vertical="center"/>
      <protection locked="0"/>
    </xf>
    <xf numFmtId="42" fontId="38" fillId="0" borderId="330" xfId="0" applyNumberFormat="1" applyFont="1" applyBorder="1" applyAlignment="1" applyProtection="1">
      <alignment vertical="center"/>
      <protection locked="0"/>
    </xf>
    <xf numFmtId="42" fontId="38" fillId="0" borderId="333" xfId="0" applyNumberFormat="1" applyFont="1" applyBorder="1" applyAlignment="1" applyProtection="1">
      <alignment horizontal="right" vertical="center"/>
      <protection locked="0"/>
    </xf>
    <xf numFmtId="42" fontId="38" fillId="0" borderId="334" xfId="0" applyNumberFormat="1" applyFont="1" applyBorder="1" applyAlignment="1" applyProtection="1">
      <alignment horizontal="right" vertical="center"/>
      <protection locked="0"/>
    </xf>
    <xf numFmtId="42" fontId="38" fillId="0" borderId="312" xfId="0" applyNumberFormat="1" applyFont="1" applyBorder="1" applyAlignment="1" applyProtection="1">
      <alignment vertical="center"/>
      <protection locked="0"/>
    </xf>
    <xf numFmtId="42" fontId="38" fillId="0" borderId="340" xfId="0" applyNumberFormat="1" applyFont="1" applyBorder="1" applyAlignment="1" applyProtection="1">
      <alignment horizontal="right" vertical="center"/>
      <protection locked="0"/>
    </xf>
    <xf numFmtId="42" fontId="38" fillId="0" borderId="341" xfId="0" applyNumberFormat="1" applyFont="1" applyBorder="1" applyAlignment="1" applyProtection="1">
      <alignment horizontal="right" vertical="center"/>
      <protection locked="0"/>
    </xf>
    <xf numFmtId="42" fontId="38" fillId="0" borderId="342" xfId="0" applyNumberFormat="1" applyFont="1" applyBorder="1" applyAlignment="1" applyProtection="1">
      <alignment vertical="center"/>
      <protection locked="0"/>
    </xf>
    <xf numFmtId="42" fontId="38" fillId="6" borderId="366" xfId="0" applyNumberFormat="1" applyFont="1" applyFill="1" applyBorder="1" applyAlignment="1">
      <alignment horizontal="right" vertical="center"/>
    </xf>
    <xf numFmtId="42" fontId="38" fillId="0" borderId="354" xfId="0" applyNumberFormat="1" applyFont="1" applyBorder="1" applyAlignment="1" applyProtection="1">
      <alignment vertical="center"/>
      <protection locked="0"/>
    </xf>
    <xf numFmtId="42" fontId="38" fillId="0" borderId="355" xfId="0" applyNumberFormat="1" applyFont="1" applyBorder="1" applyAlignment="1" applyProtection="1">
      <alignment vertical="center"/>
      <protection locked="0"/>
    </xf>
    <xf numFmtId="42" fontId="38" fillId="6" borderId="421" xfId="0" applyNumberFormat="1" applyFont="1" applyFill="1" applyBorder="1" applyAlignment="1">
      <alignment horizontal="right" vertical="center"/>
    </xf>
    <xf numFmtId="42" fontId="38" fillId="0" borderId="474" xfId="0" applyNumberFormat="1" applyFont="1" applyBorder="1" applyAlignment="1" applyProtection="1">
      <alignment vertical="center"/>
      <protection locked="0"/>
    </xf>
    <xf numFmtId="42" fontId="38" fillId="0" borderId="475" xfId="0" applyNumberFormat="1" applyFont="1" applyBorder="1" applyAlignment="1" applyProtection="1">
      <alignment vertical="center"/>
      <protection locked="0"/>
    </xf>
    <xf numFmtId="42" fontId="58" fillId="6" borderId="512" xfId="0" applyNumberFormat="1" applyFont="1" applyFill="1" applyBorder="1" applyAlignment="1">
      <alignment horizontal="right" vertical="center"/>
    </xf>
    <xf numFmtId="42" fontId="38" fillId="6" borderId="509" xfId="0" applyNumberFormat="1" applyFont="1" applyFill="1" applyBorder="1" applyAlignment="1">
      <alignment horizontal="right" vertical="center"/>
    </xf>
    <xf numFmtId="42" fontId="38" fillId="0" borderId="510" xfId="0" applyNumberFormat="1" applyFont="1" applyBorder="1" applyAlignment="1" applyProtection="1">
      <alignment vertical="center"/>
      <protection locked="0"/>
    </xf>
    <xf numFmtId="42" fontId="38" fillId="0" borderId="511" xfId="0" applyNumberFormat="1" applyFont="1" applyBorder="1" applyAlignment="1" applyProtection="1">
      <alignment vertical="center"/>
      <protection locked="0"/>
    </xf>
    <xf numFmtId="42" fontId="40" fillId="6" borderId="245" xfId="0" applyNumberFormat="1" applyFont="1" applyFill="1" applyBorder="1" applyAlignment="1">
      <alignment vertical="center"/>
    </xf>
    <xf numFmtId="42" fontId="38" fillId="6" borderId="353" xfId="0" applyNumberFormat="1" applyFont="1" applyFill="1" applyBorder="1" applyAlignment="1">
      <alignment vertical="center"/>
    </xf>
    <xf numFmtId="42" fontId="40" fillId="6" borderId="242" xfId="0" applyNumberFormat="1" applyFont="1" applyFill="1" applyBorder="1" applyAlignment="1">
      <alignment vertical="center"/>
    </xf>
    <xf numFmtId="42" fontId="38" fillId="6" borderId="356" xfId="0" applyNumberFormat="1" applyFont="1" applyFill="1" applyBorder="1" applyAlignment="1">
      <alignment vertical="center"/>
    </xf>
    <xf numFmtId="42" fontId="38" fillId="0" borderId="357" xfId="0" applyNumberFormat="1" applyFont="1" applyBorder="1" applyAlignment="1" applyProtection="1">
      <alignment vertical="center"/>
      <protection locked="0"/>
    </xf>
    <xf numFmtId="42" fontId="38" fillId="0" borderId="358" xfId="0" applyNumberFormat="1" applyFont="1" applyBorder="1" applyAlignment="1" applyProtection="1">
      <alignment vertical="center"/>
      <protection locked="0"/>
    </xf>
    <xf numFmtId="42" fontId="38" fillId="0" borderId="356" xfId="0" applyNumberFormat="1" applyFont="1" applyBorder="1" applyAlignment="1" applyProtection="1">
      <alignment vertical="center"/>
      <protection locked="0"/>
    </xf>
    <xf numFmtId="42" fontId="40" fillId="6" borderId="359" xfId="0" applyNumberFormat="1" applyFont="1" applyFill="1" applyBorder="1" applyAlignment="1">
      <alignment vertical="center"/>
    </xf>
    <xf numFmtId="42" fontId="38" fillId="0" borderId="360" xfId="0" applyNumberFormat="1" applyFont="1" applyBorder="1" applyAlignment="1" applyProtection="1">
      <alignment vertical="center"/>
      <protection locked="0"/>
    </xf>
    <xf numFmtId="42" fontId="38" fillId="0" borderId="361" xfId="0" applyNumberFormat="1" applyFont="1" applyBorder="1" applyAlignment="1" applyProtection="1">
      <alignment vertical="center"/>
      <protection locked="0"/>
    </xf>
    <xf numFmtId="42" fontId="38" fillId="0" borderId="362" xfId="0" applyNumberFormat="1" applyFont="1" applyBorder="1" applyAlignment="1" applyProtection="1">
      <alignment vertical="center"/>
      <protection locked="0"/>
    </xf>
    <xf numFmtId="42" fontId="40" fillId="6" borderId="197" xfId="0" applyNumberFormat="1" applyFont="1" applyFill="1" applyBorder="1" applyAlignment="1">
      <alignment vertical="center"/>
    </xf>
    <xf numFmtId="42" fontId="38" fillId="6" borderId="192" xfId="0" applyNumberFormat="1" applyFont="1" applyFill="1" applyBorder="1" applyAlignment="1">
      <alignment horizontal="right" vertical="center"/>
    </xf>
    <xf numFmtId="42" fontId="38" fillId="6" borderId="193" xfId="0" applyNumberFormat="1" applyFont="1" applyFill="1" applyBorder="1" applyAlignment="1">
      <alignment horizontal="right" vertical="center"/>
    </xf>
    <xf numFmtId="42" fontId="38" fillId="6" borderId="194" xfId="0" applyNumberFormat="1" applyFont="1" applyFill="1" applyBorder="1" applyAlignment="1">
      <alignment horizontal="right" vertical="center"/>
    </xf>
    <xf numFmtId="42" fontId="38" fillId="6" borderId="183" xfId="0" applyNumberFormat="1" applyFont="1" applyFill="1" applyBorder="1" applyAlignment="1">
      <alignment horizontal="right" vertical="center"/>
    </xf>
    <xf numFmtId="42" fontId="38" fillId="6" borderId="184" xfId="0" applyNumberFormat="1" applyFont="1" applyFill="1" applyBorder="1" applyAlignment="1">
      <alignment horizontal="right" vertical="center"/>
    </xf>
    <xf numFmtId="42" fontId="38" fillId="6" borderId="144" xfId="0" applyNumberFormat="1" applyFont="1" applyFill="1" applyBorder="1" applyAlignment="1">
      <alignment horizontal="right" vertical="center"/>
    </xf>
    <xf numFmtId="42" fontId="38" fillId="0" borderId="318" xfId="0" applyNumberFormat="1" applyFont="1" applyBorder="1" applyAlignment="1" applyProtection="1">
      <alignment horizontal="right" vertical="center"/>
      <protection locked="0"/>
    </xf>
    <xf numFmtId="42" fontId="38" fillId="6" borderId="476" xfId="0" applyNumberFormat="1" applyFont="1" applyFill="1" applyBorder="1" applyAlignment="1">
      <alignment horizontal="right" vertical="center"/>
    </xf>
    <xf numFmtId="42" fontId="38" fillId="6" borderId="477" xfId="0" applyNumberFormat="1" applyFont="1" applyFill="1" applyBorder="1" applyAlignment="1">
      <alignment horizontal="right" vertical="center"/>
    </xf>
    <xf numFmtId="42" fontId="38" fillId="6" borderId="49" xfId="0" applyNumberFormat="1" applyFont="1" applyFill="1" applyBorder="1" applyAlignment="1">
      <alignment horizontal="right" vertical="center"/>
    </xf>
    <xf numFmtId="42" fontId="38" fillId="0" borderId="478" xfId="0" applyNumberFormat="1" applyFont="1" applyBorder="1" applyAlignment="1" applyProtection="1">
      <alignment horizontal="right" vertical="center"/>
      <protection locked="0"/>
    </xf>
    <xf numFmtId="42" fontId="38" fillId="0" borderId="479" xfId="0" applyNumberFormat="1" applyFont="1" applyBorder="1" applyAlignment="1" applyProtection="1">
      <alignment horizontal="right" vertical="center"/>
      <protection locked="0"/>
    </xf>
    <xf numFmtId="42" fontId="38" fillId="0" borderId="480" xfId="0" applyNumberFormat="1" applyFont="1" applyBorder="1" applyAlignment="1" applyProtection="1">
      <alignment horizontal="right" vertical="center"/>
      <protection locked="0"/>
    </xf>
    <xf numFmtId="42" fontId="38" fillId="6" borderId="180" xfId="0" applyNumberFormat="1" applyFont="1" applyFill="1" applyBorder="1" applyAlignment="1">
      <alignment horizontal="right" vertical="center"/>
    </xf>
    <xf numFmtId="42" fontId="38" fillId="6" borderId="181" xfId="0" applyNumberFormat="1" applyFont="1" applyFill="1" applyBorder="1" applyAlignment="1">
      <alignment horizontal="right" vertical="center"/>
    </xf>
    <xf numFmtId="42" fontId="38" fillId="6" borderId="182" xfId="0" applyNumberFormat="1" applyFont="1" applyFill="1" applyBorder="1" applyAlignment="1">
      <alignment horizontal="right" vertical="center"/>
    </xf>
    <xf numFmtId="42" fontId="38" fillId="6" borderId="343" xfId="0" applyNumberFormat="1" applyFont="1" applyFill="1" applyBorder="1" applyAlignment="1">
      <alignment horizontal="right" vertical="center"/>
    </xf>
    <xf numFmtId="42" fontId="38" fillId="6" borderId="344" xfId="0" applyNumberFormat="1" applyFont="1" applyFill="1" applyBorder="1" applyAlignment="1">
      <alignment horizontal="right" vertical="center"/>
    </xf>
    <xf numFmtId="42" fontId="38" fillId="6" borderId="345" xfId="0" applyNumberFormat="1" applyFont="1" applyFill="1" applyBorder="1" applyAlignment="1">
      <alignment horizontal="right" vertical="center"/>
    </xf>
    <xf numFmtId="42" fontId="38" fillId="0" borderId="260" xfId="0" applyNumberFormat="1" applyFont="1" applyBorder="1" applyAlignment="1" applyProtection="1">
      <alignment vertical="center"/>
      <protection locked="0"/>
    </xf>
    <xf numFmtId="42" fontId="38" fillId="0" borderId="263" xfId="0" applyNumberFormat="1" applyFont="1" applyBorder="1" applyAlignment="1" applyProtection="1">
      <alignment vertical="center"/>
      <protection locked="0"/>
    </xf>
    <xf numFmtId="42" fontId="38" fillId="0" borderId="348" xfId="0" applyNumberFormat="1" applyFont="1" applyBorder="1" applyAlignment="1" applyProtection="1">
      <alignment horizontal="right" vertical="center"/>
      <protection locked="0"/>
    </xf>
    <xf numFmtId="42" fontId="38" fillId="0" borderId="349" xfId="0" applyNumberFormat="1" applyFont="1" applyBorder="1" applyAlignment="1" applyProtection="1">
      <alignment horizontal="right" vertical="center"/>
      <protection locked="0"/>
    </xf>
    <xf numFmtId="42" fontId="38" fillId="0" borderId="325" xfId="0" applyNumberFormat="1" applyFont="1" applyBorder="1" applyAlignment="1" applyProtection="1">
      <alignment vertical="center"/>
      <protection locked="0"/>
    </xf>
    <xf numFmtId="42" fontId="38" fillId="6" borderId="171" xfId="0" applyNumberFormat="1" applyFont="1" applyFill="1" applyBorder="1" applyAlignment="1">
      <alignment horizontal="right" vertical="center"/>
    </xf>
    <xf numFmtId="42" fontId="38" fillId="6" borderId="172" xfId="0" applyNumberFormat="1" applyFont="1" applyFill="1" applyBorder="1" applyAlignment="1">
      <alignment horizontal="right" vertical="center"/>
    </xf>
    <xf numFmtId="42" fontId="38" fillId="6" borderId="191" xfId="0" applyNumberFormat="1" applyFont="1" applyFill="1" applyBorder="1" applyAlignment="1">
      <alignment horizontal="right" vertical="center"/>
    </xf>
    <xf numFmtId="42" fontId="38" fillId="6" borderId="350" xfId="1" applyNumberFormat="1" applyFont="1" applyFill="1" applyBorder="1" applyAlignment="1" applyProtection="1">
      <alignment horizontal="right" vertical="center"/>
    </xf>
    <xf numFmtId="42" fontId="38" fillId="6" borderId="267" xfId="1" applyNumberFormat="1" applyFont="1" applyFill="1" applyBorder="1" applyAlignment="1" applyProtection="1">
      <alignment horizontal="right" vertical="center"/>
    </xf>
    <xf numFmtId="42" fontId="38" fillId="6" borderId="260" xfId="1" applyNumberFormat="1" applyFont="1" applyFill="1" applyBorder="1" applyAlignment="1" applyProtection="1">
      <alignment horizontal="right" vertical="center"/>
    </xf>
    <xf numFmtId="42" fontId="38" fillId="6" borderId="351" xfId="0" applyNumberFormat="1" applyFont="1" applyFill="1" applyBorder="1"/>
    <xf numFmtId="42" fontId="38" fillId="6" borderId="281" xfId="0" applyNumberFormat="1" applyFont="1" applyFill="1" applyBorder="1"/>
    <xf numFmtId="42" fontId="38" fillId="6" borderId="352" xfId="0" applyNumberFormat="1" applyFont="1" applyFill="1" applyBorder="1"/>
    <xf numFmtId="42" fontId="38" fillId="6" borderId="307" xfId="0" applyNumberFormat="1" applyFont="1" applyFill="1" applyBorder="1" applyAlignment="1">
      <alignment horizontal="right" vertical="center"/>
    </xf>
    <xf numFmtId="42" fontId="38" fillId="0" borderId="308" xfId="0" applyNumberFormat="1" applyFont="1" applyBorder="1" applyAlignment="1" applyProtection="1">
      <alignment horizontal="right" vertical="center"/>
      <protection locked="0"/>
    </xf>
    <xf numFmtId="42" fontId="38" fillId="0" borderId="309" xfId="0" applyNumberFormat="1" applyFont="1" applyBorder="1" applyAlignment="1" applyProtection="1">
      <alignment horizontal="right" vertical="center"/>
      <protection locked="0"/>
    </xf>
    <xf numFmtId="42" fontId="38" fillId="6" borderId="310" xfId="0" applyNumberFormat="1" applyFont="1" applyFill="1" applyBorder="1" applyAlignment="1">
      <alignment vertical="center"/>
    </xf>
    <xf numFmtId="42" fontId="38" fillId="0" borderId="311" xfId="0" applyNumberFormat="1" applyFont="1" applyBorder="1" applyAlignment="1" applyProtection="1">
      <alignment horizontal="right" vertical="center"/>
      <protection locked="0"/>
    </xf>
    <xf numFmtId="42" fontId="38" fillId="0" borderId="312" xfId="0" applyNumberFormat="1" applyFont="1" applyBorder="1" applyAlignment="1" applyProtection="1">
      <alignment horizontal="right" vertical="center"/>
      <protection locked="0"/>
    </xf>
    <xf numFmtId="42" fontId="38" fillId="6" borderId="313" xfId="0" applyNumberFormat="1" applyFont="1" applyFill="1" applyBorder="1" applyAlignment="1">
      <alignment horizontal="right" vertical="center"/>
    </xf>
    <xf numFmtId="42" fontId="38" fillId="0" borderId="314" xfId="0" applyNumberFormat="1" applyFont="1" applyBorder="1" applyAlignment="1" applyProtection="1">
      <alignment horizontal="right" vertical="center"/>
      <protection locked="0"/>
    </xf>
    <xf numFmtId="42" fontId="38" fillId="0" borderId="315" xfId="0" applyNumberFormat="1" applyFont="1" applyBorder="1" applyAlignment="1" applyProtection="1">
      <alignment horizontal="right" vertical="center"/>
      <protection locked="0"/>
    </xf>
    <xf numFmtId="42" fontId="38" fillId="0" borderId="408" xfId="0" applyNumberFormat="1" applyFont="1" applyBorder="1" applyAlignment="1" applyProtection="1">
      <alignment horizontal="right" vertical="center"/>
      <protection locked="0"/>
    </xf>
    <xf numFmtId="42" fontId="38" fillId="0" borderId="316" xfId="0" applyNumberFormat="1" applyFont="1" applyBorder="1" applyAlignment="1" applyProtection="1">
      <alignment horizontal="right" vertical="center"/>
      <protection locked="0"/>
    </xf>
    <xf numFmtId="42" fontId="38" fillId="0" borderId="317" xfId="0" applyNumberFormat="1" applyFont="1" applyBorder="1" applyAlignment="1" applyProtection="1">
      <alignment horizontal="right" vertical="center"/>
      <protection locked="0"/>
    </xf>
    <xf numFmtId="42" fontId="38" fillId="0" borderId="409" xfId="0" applyNumberFormat="1" applyFont="1" applyBorder="1" applyAlignment="1" applyProtection="1">
      <alignment horizontal="right" vertical="center"/>
      <protection locked="0"/>
    </xf>
    <xf numFmtId="42" fontId="38" fillId="0" borderId="319" xfId="0" applyNumberFormat="1" applyFont="1" applyBorder="1" applyAlignment="1" applyProtection="1">
      <alignment horizontal="right" vertical="center"/>
      <protection locked="0"/>
    </xf>
    <xf numFmtId="42" fontId="38" fillId="0" borderId="320" xfId="0" applyNumberFormat="1" applyFont="1" applyBorder="1" applyAlignment="1" applyProtection="1">
      <alignment horizontal="right" vertical="center"/>
      <protection locked="0"/>
    </xf>
    <xf numFmtId="42" fontId="38" fillId="6" borderId="504" xfId="0" applyNumberFormat="1" applyFont="1" applyFill="1" applyBorder="1" applyAlignment="1">
      <alignment horizontal="right" vertical="center"/>
    </xf>
    <xf numFmtId="42" fontId="38" fillId="6" borderId="505" xfId="0" applyNumberFormat="1" applyFont="1" applyFill="1" applyBorder="1" applyAlignment="1">
      <alignment horizontal="right" vertical="center"/>
    </xf>
    <xf numFmtId="42" fontId="38" fillId="6" borderId="506" xfId="0" applyNumberFormat="1" applyFont="1" applyFill="1" applyBorder="1" applyAlignment="1">
      <alignment horizontal="right" vertical="center"/>
    </xf>
    <xf numFmtId="42" fontId="38" fillId="0" borderId="507" xfId="0" applyNumberFormat="1" applyFont="1" applyBorder="1" applyAlignment="1" applyProtection="1">
      <alignment vertical="center"/>
      <protection locked="0"/>
    </xf>
    <xf numFmtId="42" fontId="38" fillId="0" borderId="508" xfId="0" applyNumberFormat="1" applyFont="1" applyBorder="1" applyAlignment="1" applyProtection="1">
      <alignment vertical="center"/>
      <protection locked="0"/>
    </xf>
    <xf numFmtId="42" fontId="38" fillId="0" borderId="392" xfId="0" applyNumberFormat="1" applyFont="1" applyBorder="1" applyAlignment="1" applyProtection="1">
      <alignment vertical="center"/>
      <protection locked="0"/>
    </xf>
    <xf numFmtId="42" fontId="40" fillId="6" borderId="177" xfId="0" applyNumberFormat="1" applyFont="1" applyFill="1" applyBorder="1" applyAlignment="1">
      <alignment vertical="center"/>
    </xf>
    <xf numFmtId="42" fontId="40" fillId="6" borderId="178" xfId="0" applyNumberFormat="1" applyFont="1" applyFill="1" applyBorder="1" applyAlignment="1">
      <alignment vertical="center"/>
    </xf>
    <xf numFmtId="42" fontId="40" fillId="6" borderId="179" xfId="0" applyNumberFormat="1" applyFont="1" applyFill="1" applyBorder="1" applyAlignment="1">
      <alignment vertical="center"/>
    </xf>
    <xf numFmtId="42" fontId="59" fillId="6" borderId="321" xfId="0" applyNumberFormat="1" applyFont="1" applyFill="1" applyBorder="1" applyAlignment="1">
      <alignment vertical="center"/>
    </xf>
    <xf numFmtId="42" fontId="59" fillId="6" borderId="282" xfId="0" applyNumberFormat="1" applyFont="1" applyFill="1" applyBorder="1" applyAlignment="1">
      <alignment vertical="center"/>
    </xf>
    <xf numFmtId="42" fontId="59" fillId="6" borderId="322" xfId="0" applyNumberFormat="1" applyFont="1" applyFill="1" applyBorder="1" applyAlignment="1">
      <alignment vertical="center"/>
    </xf>
    <xf numFmtId="42" fontId="59" fillId="6" borderId="323" xfId="0" applyNumberFormat="1" applyFont="1" applyFill="1" applyBorder="1" applyAlignment="1">
      <alignment vertical="center"/>
    </xf>
    <xf numFmtId="42" fontId="59" fillId="6" borderId="324" xfId="0" applyNumberFormat="1" applyFont="1" applyFill="1" applyBorder="1" applyAlignment="1">
      <alignment vertical="center"/>
    </xf>
    <xf numFmtId="42" fontId="59" fillId="6" borderId="325" xfId="0" applyNumberFormat="1" applyFont="1" applyFill="1" applyBorder="1" applyAlignment="1">
      <alignment vertical="center"/>
    </xf>
    <xf numFmtId="42" fontId="40" fillId="6" borderId="168" xfId="0" applyNumberFormat="1" applyFont="1" applyFill="1" applyBorder="1" applyAlignment="1">
      <alignment vertical="center"/>
    </xf>
    <xf numFmtId="42" fontId="40" fillId="6" borderId="169" xfId="0" applyNumberFormat="1" applyFont="1" applyFill="1" applyBorder="1" applyAlignment="1">
      <alignment vertical="center"/>
    </xf>
    <xf numFmtId="42" fontId="40" fillId="6" borderId="170" xfId="0" applyNumberFormat="1" applyFont="1" applyFill="1" applyBorder="1" applyAlignment="1">
      <alignment vertical="center"/>
    </xf>
    <xf numFmtId="0" fontId="0" fillId="0" borderId="15" xfId="0" applyBorder="1"/>
    <xf numFmtId="0" fontId="0" fillId="0" borderId="21" xfId="0" applyBorder="1"/>
    <xf numFmtId="0" fontId="14" fillId="0" borderId="25" xfId="0" applyFont="1" applyBorder="1"/>
    <xf numFmtId="0" fontId="0" fillId="0" borderId="26" xfId="0" applyBorder="1"/>
    <xf numFmtId="9" fontId="14" fillId="0" borderId="0" xfId="0" applyNumberFormat="1" applyFont="1"/>
    <xf numFmtId="0" fontId="38" fillId="0" borderId="25" xfId="0" applyFont="1" applyBorder="1" applyAlignment="1">
      <alignment vertical="center"/>
    </xf>
    <xf numFmtId="165" fontId="38" fillId="0" borderId="0" xfId="0" applyNumberFormat="1" applyFont="1" applyAlignment="1">
      <alignment vertical="center"/>
    </xf>
    <xf numFmtId="0" fontId="14" fillId="0" borderId="16" xfId="0" applyFont="1" applyBorder="1"/>
    <xf numFmtId="0" fontId="40" fillId="0" borderId="6" xfId="0" applyFont="1" applyBorder="1" applyAlignment="1">
      <alignment horizontal="center" vertical="center"/>
    </xf>
    <xf numFmtId="5" fontId="40" fillId="0" borderId="6" xfId="0" applyNumberFormat="1" applyFont="1" applyBorder="1" applyAlignment="1">
      <alignment vertical="center"/>
    </xf>
    <xf numFmtId="6" fontId="40" fillId="0" borderId="6" xfId="0" applyNumberFormat="1" applyFont="1" applyBorder="1" applyAlignment="1">
      <alignment vertical="center"/>
    </xf>
    <xf numFmtId="0" fontId="0" fillId="0" borderId="22" xfId="0" applyBorder="1"/>
    <xf numFmtId="0" fontId="61" fillId="0" borderId="0" xfId="0" applyFont="1" applyAlignment="1">
      <alignment vertical="center"/>
    </xf>
    <xf numFmtId="9" fontId="18" fillId="0" borderId="447" xfId="0" applyNumberFormat="1" applyFont="1" applyBorder="1" applyAlignment="1">
      <alignment horizontal="center" vertical="center" wrapText="1"/>
    </xf>
    <xf numFmtId="3" fontId="3" fillId="0" borderId="447" xfId="0" applyNumberFormat="1" applyFont="1" applyBorder="1" applyAlignment="1">
      <alignment vertical="center" wrapText="1"/>
    </xf>
    <xf numFmtId="42" fontId="3" fillId="2" borderId="309" xfId="0" applyNumberFormat="1" applyFont="1" applyFill="1" applyBorder="1"/>
    <xf numFmtId="42" fontId="3" fillId="2" borderId="312" xfId="0" applyNumberFormat="1" applyFont="1" applyFill="1" applyBorder="1"/>
    <xf numFmtId="42" fontId="3" fillId="8" borderId="312" xfId="0" applyNumberFormat="1" applyFont="1" applyFill="1" applyBorder="1"/>
    <xf numFmtId="42" fontId="3" fillId="2" borderId="392" xfId="0" applyNumberFormat="1" applyFont="1" applyFill="1" applyBorder="1"/>
    <xf numFmtId="42" fontId="3" fillId="2" borderId="208" xfId="0" applyNumberFormat="1" applyFont="1" applyFill="1" applyBorder="1"/>
    <xf numFmtId="42" fontId="3" fillId="0" borderId="50" xfId="0" applyNumberFormat="1" applyFont="1" applyBorder="1"/>
    <xf numFmtId="42" fontId="23" fillId="0" borderId="0" xfId="0" applyNumberFormat="1" applyFont="1"/>
    <xf numFmtId="42" fontId="28" fillId="0" borderId="0" xfId="0" applyNumberFormat="1" applyFont="1" applyAlignment="1">
      <alignment vertical="center"/>
    </xf>
    <xf numFmtId="42" fontId="3" fillId="0" borderId="0" xfId="0" applyNumberFormat="1" applyFont="1"/>
    <xf numFmtId="42" fontId="25" fillId="0" borderId="0" xfId="0" applyNumberFormat="1" applyFont="1" applyAlignment="1">
      <alignment horizontal="center" vertical="center" wrapText="1"/>
    </xf>
    <xf numFmtId="42" fontId="23" fillId="14" borderId="0" xfId="0" applyNumberFormat="1" applyFont="1" applyFill="1"/>
    <xf numFmtId="42" fontId="3" fillId="0" borderId="132" xfId="0" applyNumberFormat="1" applyFont="1" applyBorder="1"/>
    <xf numFmtId="42" fontId="23" fillId="0" borderId="132" xfId="0" applyNumberFormat="1" applyFont="1" applyBorder="1"/>
    <xf numFmtId="42" fontId="3" fillId="0" borderId="188" xfId="0" applyNumberFormat="1" applyFont="1" applyBorder="1"/>
    <xf numFmtId="42" fontId="23" fillId="0" borderId="188" xfId="0" applyNumberFormat="1" applyFont="1" applyBorder="1"/>
    <xf numFmtId="42" fontId="23" fillId="0" borderId="90" xfId="0" applyNumberFormat="1" applyFont="1" applyBorder="1"/>
    <xf numFmtId="42" fontId="21" fillId="6" borderId="234" xfId="0" applyNumberFormat="1" applyFont="1" applyFill="1" applyBorder="1" applyAlignment="1">
      <alignment vertical="center"/>
    </xf>
    <xf numFmtId="42" fontId="21" fillId="6" borderId="335" xfId="0" applyNumberFormat="1" applyFont="1" applyFill="1" applyBorder="1" applyAlignment="1">
      <alignment vertical="center"/>
    </xf>
    <xf numFmtId="42" fontId="32" fillId="0" borderId="0" xfId="0" applyNumberFormat="1" applyFont="1" applyAlignment="1">
      <alignment vertical="center"/>
    </xf>
    <xf numFmtId="42" fontId="21" fillId="0" borderId="35" xfId="0" applyNumberFormat="1" applyFont="1" applyBorder="1" applyAlignment="1">
      <alignment vertical="center"/>
    </xf>
    <xf numFmtId="42" fontId="14" fillId="6" borderId="155" xfId="0" applyNumberFormat="1" applyFont="1" applyFill="1" applyBorder="1"/>
    <xf numFmtId="42" fontId="14" fillId="6" borderId="115" xfId="0" applyNumberFormat="1" applyFont="1" applyFill="1" applyBorder="1"/>
    <xf numFmtId="42" fontId="14" fillId="6" borderId="258" xfId="0" applyNumberFormat="1" applyFont="1" applyFill="1" applyBorder="1"/>
    <xf numFmtId="42" fontId="14" fillId="6" borderId="261" xfId="0" applyNumberFormat="1" applyFont="1" applyFill="1" applyBorder="1"/>
    <xf numFmtId="42" fontId="14" fillId="6" borderId="378" xfId="0" applyNumberFormat="1" applyFont="1" applyFill="1" applyBorder="1"/>
    <xf numFmtId="42" fontId="14" fillId="6" borderId="70" xfId="0" applyNumberFormat="1" applyFont="1" applyFill="1" applyBorder="1"/>
    <xf numFmtId="42" fontId="14" fillId="6" borderId="298" xfId="0" applyNumberFormat="1" applyFont="1" applyFill="1" applyBorder="1"/>
    <xf numFmtId="42" fontId="14" fillId="6" borderId="283" xfId="0" applyNumberFormat="1" applyFont="1" applyFill="1" applyBorder="1"/>
    <xf numFmtId="42" fontId="14" fillId="0" borderId="74" xfId="0" applyNumberFormat="1" applyFont="1" applyBorder="1"/>
    <xf numFmtId="42" fontId="14" fillId="6" borderId="60" xfId="0" applyNumberFormat="1" applyFont="1" applyFill="1" applyBorder="1"/>
    <xf numFmtId="42" fontId="3" fillId="6" borderId="142" xfId="0" applyNumberFormat="1" applyFont="1" applyFill="1" applyBorder="1"/>
    <xf numFmtId="42" fontId="14" fillId="0" borderId="229" xfId="0" applyNumberFormat="1" applyFont="1" applyBorder="1" applyAlignment="1" applyProtection="1">
      <alignment vertical="center"/>
      <protection locked="0"/>
    </xf>
    <xf numFmtId="42" fontId="14" fillId="0" borderId="230" xfId="0" applyNumberFormat="1" applyFont="1" applyBorder="1" applyProtection="1">
      <protection locked="0"/>
    </xf>
    <xf numFmtId="42" fontId="14" fillId="0" borderId="389" xfId="0" applyNumberFormat="1" applyFont="1" applyBorder="1" applyAlignment="1" applyProtection="1">
      <alignment vertical="center"/>
      <protection locked="0"/>
    </xf>
    <xf numFmtId="42" fontId="14" fillId="0" borderId="390" xfId="0" applyNumberFormat="1" applyFont="1" applyBorder="1" applyProtection="1">
      <protection locked="0"/>
    </xf>
    <xf numFmtId="42" fontId="14" fillId="0" borderId="234" xfId="0" applyNumberFormat="1" applyFont="1" applyBorder="1" applyAlignment="1" applyProtection="1">
      <alignment vertical="center"/>
      <protection locked="0"/>
    </xf>
    <xf numFmtId="42" fontId="14" fillId="0" borderId="235" xfId="0" applyNumberFormat="1" applyFont="1" applyBorder="1" applyProtection="1">
      <protection locked="0"/>
    </xf>
    <xf numFmtId="42" fontId="14" fillId="8" borderId="12" xfId="0" applyNumberFormat="1" applyFont="1" applyFill="1" applyBorder="1" applyAlignment="1">
      <alignment vertical="center"/>
    </xf>
    <xf numFmtId="42" fontId="14" fillId="8" borderId="243" xfId="0" applyNumberFormat="1" applyFont="1" applyFill="1" applyBorder="1"/>
    <xf numFmtId="42" fontId="14" fillId="6" borderId="12" xfId="0" applyNumberFormat="1" applyFont="1" applyFill="1" applyBorder="1"/>
    <xf numFmtId="42" fontId="14" fillId="6" borderId="214" xfId="0" applyNumberFormat="1" applyFont="1" applyFill="1" applyBorder="1"/>
    <xf numFmtId="42" fontId="14" fillId="0" borderId="0" xfId="0" applyNumberFormat="1" applyFont="1" applyAlignment="1">
      <alignment horizontal="left"/>
    </xf>
    <xf numFmtId="42" fontId="18" fillId="6" borderId="142" xfId="0" applyNumberFormat="1" applyFont="1" applyFill="1" applyBorder="1"/>
    <xf numFmtId="42" fontId="14" fillId="0" borderId="389" xfId="0" applyNumberFormat="1" applyFont="1" applyBorder="1" applyProtection="1">
      <protection locked="0"/>
    </xf>
    <xf numFmtId="42" fontId="14" fillId="0" borderId="234" xfId="0" applyNumberFormat="1" applyFont="1" applyBorder="1" applyProtection="1">
      <protection locked="0"/>
    </xf>
    <xf numFmtId="42" fontId="14" fillId="8" borderId="12" xfId="0" applyNumberFormat="1" applyFont="1" applyFill="1" applyBorder="1"/>
    <xf numFmtId="42" fontId="14" fillId="6" borderId="153" xfId="0" applyNumberFormat="1" applyFont="1" applyFill="1" applyBorder="1"/>
    <xf numFmtId="42" fontId="14" fillId="6" borderId="149" xfId="0" applyNumberFormat="1" applyFont="1" applyFill="1" applyBorder="1"/>
    <xf numFmtId="42" fontId="18" fillId="0" borderId="0" xfId="0" applyNumberFormat="1" applyFont="1" applyAlignment="1">
      <alignment horizontal="right"/>
    </xf>
    <xf numFmtId="42" fontId="14" fillId="0" borderId="229" xfId="0" applyNumberFormat="1" applyFont="1" applyBorder="1" applyProtection="1">
      <protection locked="0"/>
    </xf>
    <xf numFmtId="42" fontId="18" fillId="6" borderId="153" xfId="0" applyNumberFormat="1" applyFont="1" applyFill="1" applyBorder="1"/>
    <xf numFmtId="42" fontId="18" fillId="6" borderId="144" xfId="0" applyNumberFormat="1" applyFont="1" applyFill="1" applyBorder="1"/>
    <xf numFmtId="42" fontId="18" fillId="0" borderId="0" xfId="0" applyNumberFormat="1" applyFont="1" applyAlignment="1">
      <alignment horizontal="left"/>
    </xf>
    <xf numFmtId="42" fontId="2" fillId="0" borderId="0" xfId="0" applyNumberFormat="1" applyFont="1" applyAlignment="1">
      <alignment horizontal="right"/>
    </xf>
    <xf numFmtId="42" fontId="0" fillId="6" borderId="84" xfId="0" applyNumberFormat="1" applyFill="1" applyBorder="1"/>
    <xf numFmtId="42" fontId="14" fillId="0" borderId="311" xfId="1" applyNumberFormat="1" applyFont="1" applyFill="1" applyBorder="1" applyAlignment="1" applyProtection="1">
      <alignment horizontal="left" wrapText="1"/>
      <protection locked="0"/>
    </xf>
    <xf numFmtId="42" fontId="14" fillId="27" borderId="177" xfId="0" applyNumberFormat="1" applyFont="1" applyFill="1" applyBorder="1" applyAlignment="1">
      <alignment horizontal="right"/>
    </xf>
    <xf numFmtId="42" fontId="14" fillId="27" borderId="178" xfId="0" applyNumberFormat="1" applyFont="1" applyFill="1" applyBorder="1" applyAlignment="1">
      <alignment horizontal="right"/>
    </xf>
    <xf numFmtId="42" fontId="14" fillId="27" borderId="463" xfId="0" applyNumberFormat="1" applyFont="1" applyFill="1" applyBorder="1" applyAlignment="1">
      <alignment horizontal="right"/>
    </xf>
    <xf numFmtId="42" fontId="14" fillId="27" borderId="179" xfId="0" applyNumberFormat="1" applyFont="1" applyFill="1" applyBorder="1" applyAlignment="1">
      <alignment horizontal="right"/>
    </xf>
    <xf numFmtId="0" fontId="22" fillId="0" borderId="524" xfId="0" applyFont="1" applyBorder="1"/>
    <xf numFmtId="0" fontId="22" fillId="0" borderId="527" xfId="0" applyFont="1" applyBorder="1"/>
    <xf numFmtId="9" fontId="14" fillId="0" borderId="90" xfId="0" applyNumberFormat="1" applyFont="1" applyBorder="1"/>
    <xf numFmtId="0" fontId="0" fillId="0" borderId="206" xfId="0" applyBorder="1"/>
    <xf numFmtId="0" fontId="0" fillId="0" borderId="188" xfId="0" applyBorder="1"/>
    <xf numFmtId="0" fontId="0" fillId="0" borderId="207" xfId="0" applyBorder="1"/>
    <xf numFmtId="14" fontId="3" fillId="0" borderId="447" xfId="0" applyNumberFormat="1" applyFont="1" applyBorder="1" applyAlignment="1">
      <alignment horizontal="center"/>
    </xf>
    <xf numFmtId="0" fontId="0" fillId="0" borderId="93" xfId="0" applyBorder="1"/>
    <xf numFmtId="0" fontId="0" fillId="0" borderId="3" xfId="0" applyBorder="1"/>
    <xf numFmtId="0" fontId="0" fillId="0" borderId="524" xfId="0" applyBorder="1"/>
    <xf numFmtId="0" fontId="13" fillId="0" borderId="0" xfId="0" applyFont="1" applyProtection="1">
      <protection locked="0"/>
    </xf>
    <xf numFmtId="0" fontId="15" fillId="15" borderId="515" xfId="0" applyFont="1" applyFill="1" applyBorder="1"/>
    <xf numFmtId="0" fontId="15" fillId="15" borderId="522" xfId="0" applyFont="1" applyFill="1" applyBorder="1" applyAlignment="1">
      <alignment horizontal="center" wrapText="1"/>
    </xf>
    <xf numFmtId="0" fontId="15" fillId="15" borderId="522" xfId="0" applyFont="1" applyFill="1" applyBorder="1"/>
    <xf numFmtId="0" fontId="15" fillId="15" borderId="523" xfId="0" applyFont="1" applyFill="1" applyBorder="1" applyAlignment="1">
      <alignment wrapText="1"/>
    </xf>
    <xf numFmtId="0" fontId="0" fillId="0" borderId="483" xfId="0" applyBorder="1"/>
    <xf numFmtId="0" fontId="50" fillId="7" borderId="220" xfId="0" applyFont="1" applyFill="1" applyBorder="1" applyAlignment="1" applyProtection="1">
      <alignment horizontal="center" vertical="center"/>
      <protection locked="0"/>
    </xf>
    <xf numFmtId="42" fontId="5" fillId="6" borderId="428" xfId="0" applyNumberFormat="1" applyFont="1" applyFill="1" applyBorder="1" applyAlignment="1" applyProtection="1">
      <alignment wrapText="1"/>
      <protection locked="0"/>
    </xf>
    <xf numFmtId="42" fontId="5" fillId="6" borderId="131" xfId="0" applyNumberFormat="1" applyFont="1" applyFill="1" applyBorder="1" applyAlignment="1" applyProtection="1">
      <alignment wrapText="1"/>
      <protection locked="0"/>
    </xf>
    <xf numFmtId="42" fontId="5" fillId="6" borderId="278" xfId="0" applyNumberFormat="1" applyFont="1" applyFill="1" applyBorder="1" applyAlignment="1" applyProtection="1">
      <alignment wrapText="1"/>
      <protection locked="0"/>
    </xf>
    <xf numFmtId="42" fontId="5" fillId="6" borderId="429" xfId="0" applyNumberFormat="1" applyFont="1" applyFill="1" applyBorder="1" applyAlignment="1" applyProtection="1">
      <alignment wrapText="1"/>
      <protection locked="0"/>
    </xf>
    <xf numFmtId="42" fontId="5" fillId="6" borderId="261" xfId="0" applyNumberFormat="1" applyFont="1" applyFill="1" applyBorder="1" applyAlignment="1" applyProtection="1">
      <alignment wrapText="1"/>
      <protection locked="0"/>
    </xf>
    <xf numFmtId="42" fontId="5" fillId="6" borderId="263" xfId="0" applyNumberFormat="1" applyFont="1" applyFill="1" applyBorder="1" applyAlignment="1" applyProtection="1">
      <alignment wrapText="1"/>
      <protection locked="0"/>
    </xf>
    <xf numFmtId="10" fontId="7" fillId="15" borderId="295" xfId="0" applyNumberFormat="1" applyFont="1" applyFill="1" applyBorder="1" applyAlignment="1" applyProtection="1">
      <alignment horizontal="center" vertical="center" wrapText="1"/>
      <protection locked="0"/>
    </xf>
    <xf numFmtId="42" fontId="7" fillId="0" borderId="296" xfId="0" applyNumberFormat="1" applyFont="1" applyBorder="1" applyProtection="1">
      <protection locked="0"/>
    </xf>
    <xf numFmtId="42" fontId="7" fillId="8" borderId="296" xfId="0" applyNumberFormat="1" applyFont="1" applyFill="1" applyBorder="1" applyProtection="1">
      <protection locked="0"/>
    </xf>
    <xf numFmtId="42" fontId="5" fillId="8" borderId="261" xfId="0" applyNumberFormat="1" applyFont="1" applyFill="1" applyBorder="1" applyAlignment="1" applyProtection="1">
      <alignment wrapText="1"/>
      <protection locked="0"/>
    </xf>
    <xf numFmtId="42" fontId="5" fillId="6" borderId="296" xfId="0" applyNumberFormat="1" applyFont="1" applyFill="1" applyBorder="1" applyAlignment="1" applyProtection="1">
      <alignment wrapText="1"/>
      <protection locked="0"/>
    </xf>
    <xf numFmtId="42" fontId="5" fillId="8" borderId="296" xfId="0" applyNumberFormat="1" applyFont="1" applyFill="1" applyBorder="1" applyAlignment="1" applyProtection="1">
      <alignment wrapText="1"/>
      <protection locked="0"/>
    </xf>
    <xf numFmtId="42" fontId="5" fillId="6" borderId="297" xfId="0" applyNumberFormat="1" applyFont="1" applyFill="1" applyBorder="1" applyAlignment="1" applyProtection="1">
      <alignment wrapText="1"/>
      <protection locked="0"/>
    </xf>
    <xf numFmtId="10" fontId="7" fillId="15" borderId="234" xfId="0" applyNumberFormat="1" applyFont="1" applyFill="1" applyBorder="1" applyAlignment="1" applyProtection="1">
      <alignment horizontal="center" vertical="center" wrapText="1"/>
      <protection locked="0"/>
    </xf>
    <xf numFmtId="3" fontId="16" fillId="0" borderId="0" xfId="0" applyNumberFormat="1" applyFont="1" applyAlignment="1" applyProtection="1">
      <alignment wrapText="1"/>
      <protection locked="0"/>
    </xf>
    <xf numFmtId="0" fontId="0" fillId="0" borderId="500" xfId="0" applyBorder="1"/>
    <xf numFmtId="0" fontId="0" fillId="0" borderId="158" xfId="0" applyBorder="1"/>
    <xf numFmtId="0" fontId="39" fillId="0" borderId="158" xfId="0" applyFont="1" applyBorder="1"/>
    <xf numFmtId="42" fontId="58" fillId="6" borderId="513" xfId="0" applyNumberFormat="1" applyFont="1" applyFill="1" applyBorder="1" applyAlignment="1">
      <alignment vertical="center"/>
    </xf>
    <xf numFmtId="42" fontId="58" fillId="6" borderId="514" xfId="0" applyNumberFormat="1" applyFont="1" applyFill="1" applyBorder="1" applyAlignment="1">
      <alignment vertical="center"/>
    </xf>
    <xf numFmtId="0" fontId="0" fillId="0" borderId="501" xfId="0" applyBorder="1"/>
    <xf numFmtId="0" fontId="18" fillId="15" borderId="53" xfId="0" applyFont="1" applyFill="1" applyBorder="1"/>
    <xf numFmtId="0" fontId="14" fillId="0" borderId="19" xfId="0" applyFont="1" applyBorder="1"/>
    <xf numFmtId="167" fontId="50" fillId="7" borderId="359" xfId="0" applyNumberFormat="1" applyFont="1" applyFill="1" applyBorder="1" applyProtection="1">
      <protection locked="0"/>
    </xf>
    <xf numFmtId="1" fontId="7" fillId="0" borderId="526" xfId="0" applyNumberFormat="1" applyFont="1" applyBorder="1" applyProtection="1">
      <protection locked="0"/>
    </xf>
    <xf numFmtId="167" fontId="15" fillId="6" borderId="84" xfId="0" applyNumberFormat="1" applyFont="1" applyFill="1" applyBorder="1"/>
    <xf numFmtId="167" fontId="15" fillId="6" borderId="224" xfId="0" applyNumberFormat="1" applyFont="1" applyFill="1" applyBorder="1" applyAlignment="1">
      <alignment horizontal="right"/>
    </xf>
    <xf numFmtId="44" fontId="38" fillId="0" borderId="366" xfId="0" applyNumberFormat="1" applyFont="1" applyBorder="1" applyAlignment="1" applyProtection="1">
      <alignment horizontal="right" vertical="center"/>
      <protection locked="0"/>
    </xf>
    <xf numFmtId="44" fontId="38" fillId="0" borderId="421" xfId="0" applyNumberFormat="1" applyFont="1" applyBorder="1" applyAlignment="1" applyProtection="1">
      <alignment horizontal="right" vertical="center"/>
      <protection locked="0"/>
    </xf>
    <xf numFmtId="171" fontId="18" fillId="6" borderId="152" xfId="1" applyNumberFormat="1" applyFont="1" applyFill="1" applyBorder="1" applyProtection="1"/>
    <xf numFmtId="171" fontId="18" fillId="6" borderId="151" xfId="1" applyNumberFormat="1" applyFont="1" applyFill="1" applyBorder="1" applyProtection="1"/>
    <xf numFmtId="171" fontId="18" fillId="6" borderId="150" xfId="1" applyNumberFormat="1" applyFont="1" applyFill="1" applyBorder="1" applyProtection="1"/>
    <xf numFmtId="0" fontId="38" fillId="0" borderId="186" xfId="0" applyFont="1" applyBorder="1" applyAlignment="1">
      <alignment vertical="center"/>
    </xf>
    <xf numFmtId="0" fontId="0" fillId="0" borderId="187" xfId="0" applyBorder="1"/>
    <xf numFmtId="0" fontId="38" fillId="0" borderId="64" xfId="0" applyFont="1" applyBorder="1" applyAlignment="1">
      <alignment vertical="center"/>
    </xf>
    <xf numFmtId="0" fontId="14" fillId="0" borderId="64" xfId="0" applyFont="1" applyBorder="1"/>
    <xf numFmtId="165" fontId="14" fillId="0" borderId="64" xfId="0" applyNumberFormat="1" applyFont="1" applyBorder="1"/>
    <xf numFmtId="0" fontId="2" fillId="9" borderId="224" xfId="0" applyFont="1" applyFill="1" applyBorder="1" applyAlignment="1">
      <alignment horizontal="center" wrapText="1"/>
    </xf>
    <xf numFmtId="42" fontId="50" fillId="7" borderId="403" xfId="0" applyNumberFormat="1" applyFont="1" applyFill="1" applyBorder="1" applyProtection="1">
      <protection locked="0"/>
    </xf>
    <xf numFmtId="42" fontId="15" fillId="0" borderId="0" xfId="0" applyNumberFormat="1" applyFont="1" applyAlignment="1">
      <alignment vertical="center"/>
    </xf>
    <xf numFmtId="166" fontId="47" fillId="0" borderId="188" xfId="0" applyNumberFormat="1" applyFont="1" applyBorder="1" applyAlignment="1">
      <alignment vertical="top" wrapText="1"/>
    </xf>
    <xf numFmtId="0" fontId="14" fillId="0" borderId="236" xfId="0" applyFont="1" applyBorder="1" applyProtection="1">
      <protection locked="0"/>
    </xf>
    <xf numFmtId="0" fontId="18" fillId="15" borderId="139" xfId="0" applyFont="1" applyFill="1" applyBorder="1" applyAlignment="1">
      <alignment wrapText="1"/>
    </xf>
    <xf numFmtId="0" fontId="18" fillId="15" borderId="140" xfId="0" applyFont="1" applyFill="1" applyBorder="1" applyAlignment="1">
      <alignment wrapText="1"/>
    </xf>
    <xf numFmtId="0" fontId="14" fillId="8" borderId="244" xfId="0" applyFont="1" applyFill="1" applyBorder="1"/>
    <xf numFmtId="0" fontId="14" fillId="8" borderId="453" xfId="0" applyFont="1" applyFill="1" applyBorder="1"/>
    <xf numFmtId="44" fontId="21" fillId="0" borderId="528" xfId="0" applyNumberFormat="1" applyFont="1" applyBorder="1" applyAlignment="1" applyProtection="1">
      <alignment vertical="center"/>
      <protection locked="0"/>
    </xf>
    <xf numFmtId="44" fontId="21" fillId="0" borderId="242" xfId="0" applyNumberFormat="1" applyFont="1" applyBorder="1" applyAlignment="1" applyProtection="1">
      <alignment vertical="center"/>
      <protection locked="0"/>
    </xf>
    <xf numFmtId="44" fontId="21" fillId="0" borderId="359" xfId="0" applyNumberFormat="1" applyFont="1" applyBorder="1" applyAlignment="1" applyProtection="1">
      <alignment vertical="center"/>
      <protection locked="0"/>
    </xf>
    <xf numFmtId="5" fontId="14" fillId="5" borderId="75" xfId="0" applyNumberFormat="1" applyFont="1" applyFill="1" applyBorder="1" applyAlignment="1" applyProtection="1">
      <alignment vertical="center" wrapText="1"/>
      <protection locked="0"/>
    </xf>
    <xf numFmtId="0" fontId="23" fillId="14" borderId="532" xfId="0" applyFont="1" applyFill="1" applyBorder="1"/>
    <xf numFmtId="5" fontId="14" fillId="5" borderId="82" xfId="0" applyNumberFormat="1" applyFont="1" applyFill="1" applyBorder="1" applyAlignment="1" applyProtection="1">
      <alignment vertical="center" wrapText="1"/>
      <protection locked="0"/>
    </xf>
    <xf numFmtId="5" fontId="14" fillId="5" borderId="535" xfId="0" applyNumberFormat="1" applyFont="1" applyFill="1" applyBorder="1" applyAlignment="1" applyProtection="1">
      <alignment vertical="center" wrapText="1"/>
      <protection locked="0"/>
    </xf>
    <xf numFmtId="0" fontId="23" fillId="14" borderId="536" xfId="0" applyFont="1" applyFill="1" applyBorder="1"/>
    <xf numFmtId="5" fontId="14" fillId="5" borderId="537" xfId="0" applyNumberFormat="1" applyFont="1" applyFill="1" applyBorder="1" applyAlignment="1" applyProtection="1">
      <alignment vertical="center" wrapText="1"/>
      <protection locked="0"/>
    </xf>
    <xf numFmtId="5" fontId="79" fillId="0" borderId="0" xfId="7" applyNumberFormat="1" applyFont="1" applyFill="1" applyProtection="1"/>
    <xf numFmtId="0" fontId="0" fillId="0" borderId="94" xfId="0" applyBorder="1"/>
    <xf numFmtId="0" fontId="2" fillId="15" borderId="142" xfId="0" applyFont="1" applyFill="1" applyBorder="1" applyAlignment="1">
      <alignment horizontal="center"/>
    </xf>
    <xf numFmtId="0" fontId="0" fillId="14" borderId="0" xfId="0" applyFill="1"/>
    <xf numFmtId="0" fontId="0" fillId="0" borderId="91" xfId="0" applyBorder="1"/>
    <xf numFmtId="5" fontId="25" fillId="15" borderId="53" xfId="0" applyNumberFormat="1" applyFont="1" applyFill="1" applyBorder="1" applyAlignment="1">
      <alignment horizontal="center" vertical="center"/>
    </xf>
    <xf numFmtId="5" fontId="25" fillId="15" borderId="62" xfId="0" applyNumberFormat="1" applyFont="1" applyFill="1" applyBorder="1" applyAlignment="1">
      <alignment horizontal="center" vertical="center"/>
    </xf>
    <xf numFmtId="0" fontId="0" fillId="0" borderId="538" xfId="0" applyBorder="1"/>
    <xf numFmtId="42" fontId="21" fillId="0" borderId="533" xfId="0" applyNumberFormat="1" applyFont="1" applyBorder="1" applyAlignment="1">
      <alignment vertical="center"/>
    </xf>
    <xf numFmtId="6" fontId="50" fillId="0" borderId="220" xfId="0" applyNumberFormat="1" applyFont="1" applyBorder="1" applyAlignment="1" applyProtection="1">
      <alignment horizontal="center"/>
      <protection locked="0"/>
    </xf>
    <xf numFmtId="0" fontId="38" fillId="19" borderId="447" xfId="0" applyFont="1" applyFill="1" applyBorder="1"/>
    <xf numFmtId="5" fontId="8" fillId="7" borderId="115" xfId="0" applyNumberFormat="1" applyFont="1" applyFill="1" applyBorder="1" applyAlignment="1">
      <alignment horizontal="center" vertical="center" wrapText="1"/>
    </xf>
    <xf numFmtId="0" fontId="15" fillId="6" borderId="153" xfId="0" applyFont="1" applyFill="1" applyBorder="1" applyAlignment="1">
      <alignment horizontal="center"/>
    </xf>
    <xf numFmtId="0" fontId="15" fillId="6" borderId="141" xfId="0" applyFont="1" applyFill="1" applyBorder="1" applyAlignment="1">
      <alignment horizontal="center"/>
    </xf>
    <xf numFmtId="0" fontId="15" fillId="6" borderId="140" xfId="0" applyFont="1" applyFill="1" applyBorder="1"/>
    <xf numFmtId="0" fontId="6" fillId="15" borderId="525" xfId="0" applyFont="1" applyFill="1" applyBorder="1" applyAlignment="1">
      <alignment horizontal="center" vertical="center" wrapText="1"/>
    </xf>
    <xf numFmtId="0" fontId="62" fillId="0" borderId="2" xfId="0" applyFont="1" applyBorder="1" applyAlignment="1">
      <alignment wrapText="1"/>
    </xf>
    <xf numFmtId="44" fontId="15" fillId="0" borderId="0" xfId="1" applyFont="1" applyFill="1" applyBorder="1" applyAlignment="1" applyProtection="1">
      <alignment vertical="center"/>
    </xf>
    <xf numFmtId="167" fontId="0" fillId="0" borderId="0" xfId="0" applyNumberFormat="1"/>
    <xf numFmtId="42" fontId="15" fillId="0" borderId="90" xfId="0" applyNumberFormat="1" applyFont="1" applyBorder="1" applyAlignment="1">
      <alignment vertical="center"/>
    </xf>
    <xf numFmtId="42" fontId="0" fillId="0" borderId="0" xfId="0" applyNumberFormat="1" applyProtection="1">
      <protection locked="0"/>
    </xf>
    <xf numFmtId="0" fontId="0" fillId="0" borderId="0" xfId="0" applyAlignment="1">
      <alignment wrapText="1"/>
    </xf>
    <xf numFmtId="14" fontId="14" fillId="0" borderId="424" xfId="0" applyNumberFormat="1" applyFont="1" applyBorder="1" applyProtection="1">
      <protection locked="0"/>
    </xf>
    <xf numFmtId="14" fontId="14" fillId="0" borderId="464" xfId="0" applyNumberFormat="1" applyFont="1" applyBorder="1" applyProtection="1">
      <protection locked="0"/>
    </xf>
    <xf numFmtId="14" fontId="14" fillId="0" borderId="374" xfId="0" applyNumberFormat="1" applyFont="1" applyBorder="1" applyProtection="1">
      <protection locked="0"/>
    </xf>
    <xf numFmtId="14" fontId="14" fillId="0" borderId="422" xfId="0" applyNumberFormat="1" applyFont="1" applyBorder="1" applyProtection="1">
      <protection locked="0"/>
    </xf>
    <xf numFmtId="14" fontId="14" fillId="0" borderId="271" xfId="0" applyNumberFormat="1" applyFont="1" applyBorder="1" applyProtection="1">
      <protection locked="0"/>
    </xf>
    <xf numFmtId="14" fontId="14" fillId="0" borderId="423" xfId="0" applyNumberFormat="1" applyFont="1" applyBorder="1" applyProtection="1">
      <protection locked="0"/>
    </xf>
    <xf numFmtId="0" fontId="80" fillId="0" borderId="92" xfId="0" applyFont="1" applyBorder="1" applyAlignment="1">
      <alignment horizontal="left"/>
    </xf>
    <xf numFmtId="0" fontId="0" fillId="0" borderId="539" xfId="0" applyBorder="1" applyProtection="1">
      <protection locked="0"/>
    </xf>
    <xf numFmtId="0" fontId="80" fillId="0" borderId="95" xfId="0" applyFont="1" applyBorder="1" applyAlignment="1">
      <alignment horizontal="left"/>
    </xf>
    <xf numFmtId="0" fontId="19" fillId="0" borderId="33" xfId="0" applyFont="1" applyBorder="1"/>
    <xf numFmtId="0" fontId="19" fillId="0" borderId="0" xfId="0" applyFont="1" applyProtection="1">
      <protection locked="0"/>
    </xf>
    <xf numFmtId="0" fontId="19" fillId="0" borderId="32" xfId="0" applyFont="1" applyBorder="1"/>
    <xf numFmtId="0" fontId="14" fillId="0" borderId="220" xfId="0" applyFont="1" applyBorder="1" applyProtection="1">
      <protection locked="0"/>
    </xf>
    <xf numFmtId="0" fontId="14" fillId="6" borderId="220" xfId="0" applyFont="1" applyFill="1" applyBorder="1"/>
    <xf numFmtId="0" fontId="17" fillId="0" borderId="0" xfId="0" applyFont="1" applyAlignment="1">
      <alignment vertical="center"/>
    </xf>
    <xf numFmtId="0" fontId="18" fillId="0" borderId="0" xfId="0" applyFont="1" applyAlignment="1">
      <alignment horizontal="right" vertical="center"/>
    </xf>
    <xf numFmtId="5" fontId="18" fillId="0" borderId="213" xfId="0" applyNumberFormat="1" applyFont="1" applyBorder="1" applyAlignment="1" applyProtection="1">
      <alignment horizontal="center"/>
      <protection locked="0"/>
    </xf>
    <xf numFmtId="5" fontId="18" fillId="0" borderId="525" xfId="0" applyNumberFormat="1" applyFont="1" applyBorder="1" applyAlignment="1" applyProtection="1">
      <alignment horizontal="center"/>
      <protection locked="0"/>
    </xf>
    <xf numFmtId="5" fontId="18" fillId="0" borderId="210" xfId="0" applyNumberFormat="1" applyFont="1" applyBorder="1" applyAlignment="1" applyProtection="1">
      <alignment horizontal="center"/>
      <protection locked="0"/>
    </xf>
    <xf numFmtId="5" fontId="18" fillId="0" borderId="33" xfId="0" applyNumberFormat="1" applyFont="1" applyBorder="1" applyAlignment="1">
      <alignment horizontal="center"/>
    </xf>
    <xf numFmtId="5" fontId="18" fillId="0" borderId="0" xfId="0" applyNumberFormat="1" applyFont="1" applyAlignment="1" applyProtection="1">
      <alignment horizontal="center"/>
      <protection locked="0"/>
    </xf>
    <xf numFmtId="5" fontId="18" fillId="0" borderId="126" xfId="0" applyNumberFormat="1" applyFont="1" applyBorder="1" applyAlignment="1" applyProtection="1">
      <alignment horizontal="center"/>
      <protection locked="0"/>
    </xf>
    <xf numFmtId="0" fontId="18" fillId="5" borderId="540" xfId="0" applyFont="1" applyFill="1" applyBorder="1" applyAlignment="1" applyProtection="1">
      <alignment horizontal="center" vertical="center"/>
      <protection locked="0"/>
    </xf>
    <xf numFmtId="0" fontId="18" fillId="5" borderId="541" xfId="0" applyFont="1" applyFill="1" applyBorder="1" applyAlignment="1" applyProtection="1">
      <alignment horizontal="center" vertical="center"/>
      <protection locked="0"/>
    </xf>
    <xf numFmtId="0" fontId="18" fillId="5" borderId="542" xfId="0" applyFont="1" applyFill="1" applyBorder="1" applyAlignment="1" applyProtection="1">
      <alignment horizontal="center" vertical="center"/>
      <protection locked="0"/>
    </xf>
    <xf numFmtId="0" fontId="18" fillId="0" borderId="33" xfId="0" applyFont="1" applyBorder="1" applyAlignment="1">
      <alignment horizontal="center" vertical="center"/>
    </xf>
    <xf numFmtId="0" fontId="18" fillId="0" borderId="0" xfId="0" applyFont="1" applyAlignment="1" applyProtection="1">
      <alignment horizontal="center" vertical="center"/>
      <protection locked="0"/>
    </xf>
    <xf numFmtId="0" fontId="18" fillId="5" borderId="543" xfId="0" applyFont="1" applyFill="1" applyBorder="1" applyAlignment="1" applyProtection="1">
      <alignment horizontal="center" vertical="center"/>
      <protection locked="0"/>
    </xf>
    <xf numFmtId="0" fontId="18" fillId="5" borderId="541" xfId="0" applyFont="1" applyFill="1" applyBorder="1" applyAlignment="1" applyProtection="1">
      <alignment horizontal="center"/>
      <protection locked="0"/>
    </xf>
    <xf numFmtId="5" fontId="38" fillId="0" borderId="447" xfId="0" applyNumberFormat="1" applyFont="1" applyBorder="1"/>
    <xf numFmtId="173" fontId="18" fillId="0" borderId="33" xfId="0" applyNumberFormat="1" applyFont="1" applyBorder="1" applyAlignment="1">
      <alignment horizontal="center" vertical="center"/>
    </xf>
    <xf numFmtId="173" fontId="18" fillId="0" borderId="0" xfId="0" applyNumberFormat="1" applyFont="1" applyAlignment="1" applyProtection="1">
      <alignment horizontal="center" vertical="center"/>
      <protection locked="0"/>
    </xf>
    <xf numFmtId="5" fontId="40" fillId="0" borderId="211" xfId="0" applyNumberFormat="1" applyFont="1" applyBorder="1"/>
    <xf numFmtId="0" fontId="35" fillId="15" borderId="530" xfId="0" applyFont="1" applyFill="1" applyBorder="1" applyAlignment="1">
      <alignment horizontal="center"/>
    </xf>
    <xf numFmtId="42" fontId="42" fillId="0" borderId="64" xfId="0" applyNumberFormat="1" applyFont="1" applyBorder="1" applyProtection="1">
      <protection locked="0"/>
    </xf>
    <xf numFmtId="42" fontId="38" fillId="5" borderId="531" xfId="0" applyNumberFormat="1" applyFont="1" applyFill="1" applyBorder="1" applyProtection="1">
      <protection locked="0"/>
    </xf>
    <xf numFmtId="42" fontId="38" fillId="5" borderId="526" xfId="0" applyNumberFormat="1" applyFont="1" applyFill="1" applyBorder="1" applyProtection="1">
      <protection locked="0"/>
    </xf>
    <xf numFmtId="42" fontId="38" fillId="5" borderId="131" xfId="0" applyNumberFormat="1" applyFont="1" applyFill="1" applyBorder="1" applyProtection="1">
      <protection locked="0"/>
    </xf>
    <xf numFmtId="42" fontId="38" fillId="0" borderId="33" xfId="0" applyNumberFormat="1" applyFont="1" applyBorder="1"/>
    <xf numFmtId="42" fontId="38" fillId="0" borderId="0" xfId="0" applyNumberFormat="1" applyFont="1" applyProtection="1">
      <protection locked="0"/>
    </xf>
    <xf numFmtId="42" fontId="0" fillId="0" borderId="32" xfId="0" applyNumberFormat="1" applyBorder="1"/>
    <xf numFmtId="42" fontId="38" fillId="5" borderId="157" xfId="0" applyNumberFormat="1" applyFont="1" applyFill="1" applyBorder="1" applyProtection="1">
      <protection locked="0"/>
    </xf>
    <xf numFmtId="42" fontId="38" fillId="6" borderId="528" xfId="0" applyNumberFormat="1" applyFont="1" applyFill="1" applyBorder="1" applyAlignment="1">
      <alignment horizontal="right"/>
    </xf>
    <xf numFmtId="42" fontId="38" fillId="0" borderId="544" xfId="0" applyNumberFormat="1" applyFont="1" applyBorder="1" applyProtection="1">
      <protection locked="0"/>
    </xf>
    <xf numFmtId="42" fontId="38" fillId="5" borderId="239" xfId="0" applyNumberFormat="1" applyFont="1" applyFill="1" applyBorder="1" applyProtection="1">
      <protection locked="0"/>
    </xf>
    <xf numFmtId="42" fontId="38" fillId="5" borderId="278" xfId="0" applyNumberFormat="1" applyFont="1" applyFill="1" applyBorder="1" applyProtection="1">
      <protection locked="0"/>
    </xf>
    <xf numFmtId="42" fontId="38" fillId="5" borderId="429" xfId="0" applyNumberFormat="1" applyFont="1" applyFill="1" applyBorder="1" applyProtection="1">
      <protection locked="0"/>
    </xf>
    <xf numFmtId="42" fontId="38" fillId="5" borderId="285" xfId="0" applyNumberFormat="1" applyFont="1" applyFill="1" applyBorder="1" applyProtection="1">
      <protection locked="0"/>
    </xf>
    <xf numFmtId="42" fontId="38" fillId="6" borderId="242" xfId="0" applyNumberFormat="1" applyFont="1" applyFill="1" applyBorder="1" applyAlignment="1">
      <alignment horizontal="right"/>
    </xf>
    <xf numFmtId="42" fontId="38" fillId="6" borderId="242" xfId="0" applyNumberFormat="1" applyFont="1" applyFill="1" applyBorder="1"/>
    <xf numFmtId="42" fontId="38" fillId="5" borderId="335" xfId="0" applyNumberFormat="1" applyFont="1" applyFill="1" applyBorder="1" applyProtection="1">
      <protection locked="0"/>
    </xf>
    <xf numFmtId="42" fontId="38" fillId="5" borderId="294" xfId="0" applyNumberFormat="1" applyFont="1" applyFill="1" applyBorder="1" applyProtection="1">
      <protection locked="0"/>
    </xf>
    <xf numFmtId="42" fontId="38" fillId="5" borderId="352" xfId="0" applyNumberFormat="1" applyFont="1" applyFill="1" applyBorder="1" applyProtection="1">
      <protection locked="0"/>
    </xf>
    <xf numFmtId="42" fontId="38" fillId="5" borderId="351" xfId="0" applyNumberFormat="1" applyFont="1" applyFill="1" applyBorder="1" applyProtection="1">
      <protection locked="0"/>
    </xf>
    <xf numFmtId="42" fontId="38" fillId="6" borderId="359" xfId="0" applyNumberFormat="1" applyFont="1" applyFill="1" applyBorder="1"/>
    <xf numFmtId="42" fontId="32" fillId="0" borderId="0" xfId="0" applyNumberFormat="1" applyFont="1"/>
    <xf numFmtId="42" fontId="38" fillId="6" borderId="152" xfId="0" applyNumberFormat="1" applyFont="1" applyFill="1" applyBorder="1"/>
    <xf numFmtId="42" fontId="38" fillId="6" borderId="151" xfId="0" applyNumberFormat="1" applyFont="1" applyFill="1" applyBorder="1"/>
    <xf numFmtId="42" fontId="38" fillId="6" borderId="150" xfId="0" applyNumberFormat="1" applyFont="1" applyFill="1" applyBorder="1"/>
    <xf numFmtId="42" fontId="38" fillId="6" borderId="130" xfId="0" applyNumberFormat="1" applyFont="1" applyFill="1" applyBorder="1"/>
    <xf numFmtId="42" fontId="38" fillId="6" borderId="142" xfId="0" applyNumberFormat="1" applyFont="1" applyFill="1" applyBorder="1"/>
    <xf numFmtId="0" fontId="47" fillId="0" borderId="32" xfId="0" applyFont="1" applyBorder="1" applyAlignment="1" applyProtection="1">
      <alignment wrapText="1"/>
      <protection locked="0"/>
    </xf>
    <xf numFmtId="0" fontId="47" fillId="0" borderId="0" xfId="0" applyFont="1" applyAlignment="1" applyProtection="1">
      <alignment wrapText="1"/>
      <protection locked="0"/>
    </xf>
    <xf numFmtId="42" fontId="17" fillId="0" borderId="0" xfId="0" applyNumberFormat="1" applyFont="1"/>
    <xf numFmtId="42" fontId="18" fillId="0" borderId="0" xfId="0" applyNumberFormat="1" applyFont="1" applyAlignment="1">
      <alignment horizontal="right" vertical="center"/>
    </xf>
    <xf numFmtId="42" fontId="0" fillId="0" borderId="33" xfId="0" applyNumberFormat="1" applyBorder="1"/>
    <xf numFmtId="42" fontId="18" fillId="0" borderId="536" xfId="0" applyNumberFormat="1" applyFont="1" applyBorder="1"/>
    <xf numFmtId="42" fontId="0" fillId="0" borderId="536" xfId="0" applyNumberFormat="1" applyBorder="1"/>
    <xf numFmtId="42" fontId="40" fillId="0" borderId="6" xfId="0" applyNumberFormat="1" applyFont="1" applyBorder="1"/>
    <xf numFmtId="42" fontId="14" fillId="0" borderId="66" xfId="0" applyNumberFormat="1" applyFont="1" applyBorder="1" applyProtection="1">
      <protection locked="0"/>
    </xf>
    <xf numFmtId="42" fontId="38" fillId="6" borderId="528" xfId="0" applyNumberFormat="1" applyFont="1" applyFill="1" applyBorder="1"/>
    <xf numFmtId="42" fontId="39" fillId="0" borderId="58" xfId="0" applyNumberFormat="1" applyFont="1" applyBorder="1" applyProtection="1">
      <protection locked="0"/>
    </xf>
    <xf numFmtId="42" fontId="38" fillId="6" borderId="545" xfId="0" applyNumberFormat="1" applyFont="1" applyFill="1" applyBorder="1"/>
    <xf numFmtId="42" fontId="81" fillId="0" borderId="546" xfId="0" applyNumberFormat="1" applyFont="1" applyBorder="1"/>
    <xf numFmtId="42" fontId="38" fillId="0" borderId="419" xfId="0" applyNumberFormat="1" applyFont="1" applyBorder="1"/>
    <xf numFmtId="42" fontId="39" fillId="0" borderId="66" xfId="0" applyNumberFormat="1" applyFont="1" applyBorder="1" applyProtection="1">
      <protection locked="0"/>
    </xf>
    <xf numFmtId="42" fontId="38" fillId="5" borderId="447" xfId="0" applyNumberFormat="1" applyFont="1" applyFill="1" applyBorder="1" applyProtection="1">
      <protection locked="0"/>
    </xf>
    <xf numFmtId="42" fontId="38" fillId="5" borderId="438" xfId="0" applyNumberFormat="1" applyFont="1" applyFill="1" applyBorder="1" applyProtection="1">
      <protection locked="0"/>
    </xf>
    <xf numFmtId="42" fontId="38" fillId="5" borderId="427" xfId="0" applyNumberFormat="1" applyFont="1" applyFill="1" applyBorder="1" applyProtection="1">
      <protection locked="0"/>
    </xf>
    <xf numFmtId="42" fontId="38" fillId="6" borderId="547" xfId="0" applyNumberFormat="1" applyFont="1" applyFill="1" applyBorder="1"/>
    <xf numFmtId="0" fontId="82" fillId="0" borderId="95" xfId="0" applyFont="1" applyBorder="1"/>
    <xf numFmtId="42" fontId="38" fillId="0" borderId="0" xfId="0" applyNumberFormat="1" applyFont="1"/>
    <xf numFmtId="42" fontId="35" fillId="0" borderId="142" xfId="0" applyNumberFormat="1" applyFont="1" applyBorder="1"/>
    <xf numFmtId="42" fontId="38" fillId="6" borderId="224" xfId="0" applyNumberFormat="1" applyFont="1" applyFill="1" applyBorder="1"/>
    <xf numFmtId="42" fontId="14" fillId="0" borderId="188" xfId="0" applyNumberFormat="1" applyFont="1" applyBorder="1"/>
    <xf numFmtId="42" fontId="42" fillId="0" borderId="548" xfId="0" applyNumberFormat="1" applyFont="1" applyBorder="1"/>
    <xf numFmtId="42" fontId="38" fillId="0" borderId="531" xfId="0" applyNumberFormat="1" applyFont="1" applyBorder="1" applyProtection="1">
      <protection locked="0"/>
    </xf>
    <xf numFmtId="42" fontId="38" fillId="0" borderId="526" xfId="0" applyNumberFormat="1" applyFont="1" applyBorder="1" applyProtection="1">
      <protection locked="0"/>
    </xf>
    <xf numFmtId="42" fontId="38" fillId="0" borderId="131" xfId="0" applyNumberFormat="1" applyFont="1" applyBorder="1" applyProtection="1">
      <protection locked="0"/>
    </xf>
    <xf numFmtId="42" fontId="38" fillId="0" borderId="157" xfId="0" applyNumberFormat="1" applyFont="1" applyBorder="1" applyProtection="1">
      <protection locked="0"/>
    </xf>
    <xf numFmtId="42" fontId="42" fillId="0" borderId="544" xfId="0" applyNumberFormat="1" applyFont="1" applyBorder="1"/>
    <xf numFmtId="42" fontId="38" fillId="0" borderId="239" xfId="0" applyNumberFormat="1" applyFont="1" applyBorder="1" applyProtection="1">
      <protection locked="0"/>
    </xf>
    <xf numFmtId="42" fontId="38" fillId="0" borderId="278" xfId="0" applyNumberFormat="1" applyFont="1" applyBorder="1" applyProtection="1">
      <protection locked="0"/>
    </xf>
    <xf numFmtId="42" fontId="38" fillId="0" borderId="429" xfId="0" applyNumberFormat="1" applyFont="1" applyBorder="1" applyProtection="1">
      <protection locked="0"/>
    </xf>
    <xf numFmtId="42" fontId="38" fillId="0" borderId="285" xfId="0" applyNumberFormat="1" applyFont="1" applyBorder="1" applyProtection="1">
      <protection locked="0"/>
    </xf>
    <xf numFmtId="42" fontId="38" fillId="0" borderId="335" xfId="0" applyNumberFormat="1" applyFont="1" applyBorder="1" applyProtection="1">
      <protection locked="0"/>
    </xf>
    <xf numFmtId="42" fontId="38" fillId="0" borderId="294" xfId="0" applyNumberFormat="1" applyFont="1" applyBorder="1" applyProtection="1">
      <protection locked="0"/>
    </xf>
    <xf numFmtId="42" fontId="38" fillId="0" borderId="352" xfId="0" applyNumberFormat="1" applyFont="1" applyBorder="1" applyProtection="1">
      <protection locked="0"/>
    </xf>
    <xf numFmtId="42" fontId="38" fillId="0" borderId="351" xfId="0" applyNumberFormat="1" applyFont="1" applyBorder="1" applyProtection="1">
      <protection locked="0"/>
    </xf>
    <xf numFmtId="42" fontId="42" fillId="0" borderId="0" xfId="0" applyNumberFormat="1" applyFont="1"/>
    <xf numFmtId="42" fontId="38" fillId="6" borderId="142" xfId="0" applyNumberFormat="1" applyFont="1" applyFill="1" applyBorder="1" applyAlignment="1">
      <alignment horizontal="right"/>
    </xf>
    <xf numFmtId="42" fontId="18" fillId="0" borderId="0" xfId="0" applyNumberFormat="1" applyFont="1"/>
    <xf numFmtId="5" fontId="38" fillId="0" borderId="0" xfId="0" applyNumberFormat="1" applyFont="1"/>
    <xf numFmtId="0" fontId="0" fillId="12" borderId="0" xfId="0" applyFill="1"/>
    <xf numFmtId="0" fontId="0" fillId="0" borderId="0" xfId="8" applyFont="1"/>
    <xf numFmtId="0" fontId="3" fillId="0" borderId="0" xfId="4"/>
    <xf numFmtId="174" fontId="14" fillId="5" borderId="535" xfId="0" applyNumberFormat="1" applyFont="1" applyFill="1" applyBorder="1" applyAlignment="1" applyProtection="1">
      <alignment vertical="center" wrapText="1"/>
      <protection locked="0"/>
    </xf>
    <xf numFmtId="0" fontId="2" fillId="0" borderId="0" xfId="0" applyFont="1" applyAlignment="1">
      <alignment horizontal="center"/>
    </xf>
    <xf numFmtId="0" fontId="3" fillId="0" borderId="536" xfId="0" applyFont="1" applyBorder="1"/>
    <xf numFmtId="42" fontId="3" fillId="0" borderId="536" xfId="0" applyNumberFormat="1" applyFont="1" applyBorder="1"/>
    <xf numFmtId="42" fontId="23" fillId="0" borderId="536" xfId="0" applyNumberFormat="1" applyFont="1" applyBorder="1"/>
    <xf numFmtId="42" fontId="21" fillId="0" borderId="536" xfId="0" applyNumberFormat="1" applyFont="1" applyBorder="1" applyAlignment="1">
      <alignment vertical="center"/>
    </xf>
    <xf numFmtId="5" fontId="28" fillId="0" borderId="532" xfId="0" applyNumberFormat="1" applyFont="1" applyBorder="1" applyAlignment="1">
      <alignment vertical="center"/>
    </xf>
    <xf numFmtId="5" fontId="23" fillId="0" borderId="532" xfId="0" applyNumberFormat="1" applyFont="1" applyBorder="1" applyAlignment="1">
      <alignment vertical="center"/>
    </xf>
    <xf numFmtId="5" fontId="25" fillId="0" borderId="532" xfId="0" applyNumberFormat="1" applyFont="1" applyBorder="1" applyAlignment="1">
      <alignment vertical="center"/>
    </xf>
    <xf numFmtId="5" fontId="25" fillId="0" borderId="533" xfId="0" applyNumberFormat="1" applyFont="1" applyBorder="1" applyAlignment="1">
      <alignment vertical="center"/>
    </xf>
    <xf numFmtId="42" fontId="21" fillId="0" borderId="379" xfId="0" applyNumberFormat="1" applyFont="1" applyBorder="1" applyAlignment="1" applyProtection="1">
      <alignment vertical="center"/>
      <protection locked="0"/>
    </xf>
    <xf numFmtId="42" fontId="21" fillId="6" borderId="549" xfId="0" applyNumberFormat="1" applyFont="1" applyFill="1" applyBorder="1" applyAlignment="1">
      <alignment vertical="center"/>
    </xf>
    <xf numFmtId="42" fontId="21" fillId="0" borderId="550" xfId="0" applyNumberFormat="1" applyFont="1" applyBorder="1" applyAlignment="1" applyProtection="1">
      <alignment vertical="center"/>
      <protection locked="0"/>
    </xf>
    <xf numFmtId="42" fontId="21" fillId="0" borderId="283" xfId="0" applyNumberFormat="1" applyFont="1" applyBorder="1" applyAlignment="1" applyProtection="1">
      <alignment vertical="center"/>
      <protection locked="0"/>
    </xf>
    <xf numFmtId="42" fontId="21" fillId="14" borderId="532" xfId="0" applyNumberFormat="1" applyFont="1" applyFill="1" applyBorder="1"/>
    <xf numFmtId="42" fontId="21" fillId="11" borderId="22" xfId="0" applyNumberFormat="1" applyFont="1" applyFill="1" applyBorder="1" applyAlignment="1">
      <alignment vertical="center"/>
    </xf>
    <xf numFmtId="42" fontId="21" fillId="0" borderId="424" xfId="0" applyNumberFormat="1" applyFont="1" applyBorder="1" applyAlignment="1" applyProtection="1">
      <alignment vertical="center"/>
      <protection locked="0"/>
    </xf>
    <xf numFmtId="42" fontId="21" fillId="0" borderId="322" xfId="0" applyNumberFormat="1" applyFont="1" applyBorder="1" applyAlignment="1" applyProtection="1">
      <alignment vertical="center"/>
      <protection locked="0"/>
    </xf>
    <xf numFmtId="42" fontId="21" fillId="0" borderId="78" xfId="0" applyNumberFormat="1" applyFont="1" applyBorder="1" applyAlignment="1">
      <alignment vertical="center"/>
    </xf>
    <xf numFmtId="42" fontId="21" fillId="0" borderId="142" xfId="0" applyNumberFormat="1" applyFont="1" applyBorder="1" applyAlignment="1">
      <alignment vertical="center"/>
    </xf>
    <xf numFmtId="5" fontId="25" fillId="0" borderId="3" xfId="0" applyNumberFormat="1" applyFont="1" applyBorder="1" applyAlignment="1">
      <alignment vertical="center"/>
    </xf>
    <xf numFmtId="42" fontId="21" fillId="14" borderId="19" xfId="0" applyNumberFormat="1" applyFont="1" applyFill="1" applyBorder="1"/>
    <xf numFmtId="42" fontId="21" fillId="11" borderId="551" xfId="0" applyNumberFormat="1" applyFont="1" applyFill="1" applyBorder="1" applyAlignment="1">
      <alignment vertical="center"/>
    </xf>
    <xf numFmtId="42" fontId="21" fillId="11" borderId="141" xfId="0" applyNumberFormat="1" applyFont="1" applyFill="1" applyBorder="1" applyAlignment="1">
      <alignment vertical="center"/>
    </xf>
    <xf numFmtId="42" fontId="21" fillId="11" borderId="224" xfId="0" applyNumberFormat="1" applyFont="1" applyFill="1" applyBorder="1" applyAlignment="1">
      <alignment vertical="center"/>
    </xf>
    <xf numFmtId="5" fontId="28" fillId="10" borderId="153" xfId="0" applyNumberFormat="1" applyFont="1" applyFill="1" applyBorder="1" applyAlignment="1">
      <alignment vertical="center"/>
    </xf>
    <xf numFmtId="5" fontId="28" fillId="10" borderId="419" xfId="0" applyNumberFormat="1" applyFont="1" applyFill="1" applyBorder="1" applyAlignment="1">
      <alignment vertical="center"/>
    </xf>
    <xf numFmtId="5" fontId="28" fillId="10" borderId="420" xfId="0" applyNumberFormat="1" applyFont="1" applyFill="1" applyBorder="1" applyAlignment="1">
      <alignment vertical="center"/>
    </xf>
    <xf numFmtId="42" fontId="21" fillId="16" borderId="153" xfId="0" applyNumberFormat="1" applyFont="1" applyFill="1" applyBorder="1" applyAlignment="1">
      <alignment vertical="center"/>
    </xf>
    <xf numFmtId="42" fontId="21" fillId="14" borderId="419" xfId="0" applyNumberFormat="1" applyFont="1" applyFill="1" applyBorder="1"/>
    <xf numFmtId="172" fontId="21" fillId="11" borderId="419" xfId="0" applyNumberFormat="1" applyFont="1" applyFill="1" applyBorder="1" applyAlignment="1">
      <alignment vertical="center"/>
    </xf>
    <xf numFmtId="42" fontId="21" fillId="6" borderId="153" xfId="0" applyNumberFormat="1" applyFont="1" applyFill="1" applyBorder="1" applyAlignment="1">
      <alignment vertical="center"/>
    </xf>
    <xf numFmtId="42" fontId="14" fillId="6" borderId="153" xfId="0" applyNumberFormat="1" applyFont="1" applyFill="1" applyBorder="1" applyAlignment="1">
      <alignment vertical="center"/>
    </xf>
    <xf numFmtId="42" fontId="14" fillId="0" borderId="141" xfId="0" applyNumberFormat="1" applyFont="1" applyBorder="1" applyAlignment="1" applyProtection="1">
      <alignment vertical="center"/>
      <protection locked="0"/>
    </xf>
    <xf numFmtId="42" fontId="14" fillId="0" borderId="150" xfId="0" applyNumberFormat="1" applyFont="1" applyBorder="1" applyAlignment="1" applyProtection="1">
      <alignment vertical="center"/>
      <protection locked="0"/>
    </xf>
    <xf numFmtId="0" fontId="69" fillId="0" borderId="536" xfId="0" applyFont="1" applyBorder="1" applyAlignment="1">
      <alignment vertical="top" wrapText="1"/>
    </xf>
    <xf numFmtId="0" fontId="22" fillId="0" borderId="553" xfId="0" applyFont="1" applyBorder="1" applyAlignment="1">
      <alignment horizontal="center" vertical="top" wrapText="1"/>
    </xf>
    <xf numFmtId="8" fontId="14" fillId="6" borderId="535" xfId="0" applyNumberFormat="1" applyFont="1" applyFill="1" applyBorder="1" applyAlignment="1">
      <alignment vertical="center" wrapText="1"/>
    </xf>
    <xf numFmtId="8" fontId="14" fillId="6" borderId="537" xfId="0" applyNumberFormat="1" applyFont="1" applyFill="1" applyBorder="1" applyAlignment="1">
      <alignment vertical="center" wrapText="1"/>
    </xf>
    <xf numFmtId="0" fontId="0" fillId="6" borderId="0" xfId="8" applyFont="1" applyFill="1"/>
    <xf numFmtId="42" fontId="14" fillId="0" borderId="18" xfId="0" applyNumberFormat="1" applyFont="1" applyBorder="1" applyAlignment="1" applyProtection="1">
      <alignment vertical="center"/>
      <protection locked="0"/>
    </xf>
    <xf numFmtId="42" fontId="14" fillId="0" borderId="86" xfId="0" applyNumberFormat="1" applyFont="1" applyBorder="1" applyAlignment="1" applyProtection="1">
      <alignment vertical="center"/>
      <protection locked="0"/>
    </xf>
    <xf numFmtId="5" fontId="23" fillId="0" borderId="524" xfId="0" applyNumberFormat="1" applyFont="1" applyBorder="1" applyAlignment="1">
      <alignment vertical="center"/>
    </xf>
    <xf numFmtId="42" fontId="30" fillId="15" borderId="419" xfId="0" applyNumberFormat="1" applyFont="1" applyFill="1" applyBorder="1" applyAlignment="1">
      <alignment vertical="center"/>
    </xf>
    <xf numFmtId="0" fontId="14" fillId="8" borderId="554" xfId="0" applyFont="1" applyFill="1" applyBorder="1"/>
    <xf numFmtId="166" fontId="44" fillId="0" borderId="0" xfId="0" applyNumberFormat="1" applyFont="1" applyAlignment="1">
      <alignment horizontal="left"/>
    </xf>
    <xf numFmtId="0" fontId="87" fillId="3" borderId="0" xfId="10" applyFont="1" applyFill="1" applyProtection="1">
      <protection locked="0"/>
    </xf>
    <xf numFmtId="0" fontId="0" fillId="0" borderId="167" xfId="0" applyBorder="1"/>
    <xf numFmtId="0" fontId="0" fillId="0" borderId="167" xfId="0" applyBorder="1" applyAlignment="1">
      <alignment horizontal="right"/>
    </xf>
    <xf numFmtId="44" fontId="18" fillId="6" borderId="555" xfId="0" applyNumberFormat="1" applyFont="1" applyFill="1" applyBorder="1" applyAlignment="1">
      <alignment horizontal="left"/>
    </xf>
    <xf numFmtId="42" fontId="14" fillId="7" borderId="528" xfId="0" applyNumberFormat="1" applyFont="1" applyFill="1" applyBorder="1" applyProtection="1">
      <protection locked="0"/>
    </xf>
    <xf numFmtId="0" fontId="0" fillId="0" borderId="186" xfId="0" applyBorder="1" applyProtection="1">
      <protection locked="0"/>
    </xf>
    <xf numFmtId="0" fontId="0" fillId="0" borderId="186" xfId="0" applyBorder="1"/>
    <xf numFmtId="0" fontId="0" fillId="0" borderId="187" xfId="0" applyBorder="1" applyAlignment="1">
      <alignment horizontal="right"/>
    </xf>
    <xf numFmtId="3" fontId="23" fillId="0" borderId="25" xfId="0" applyNumberFormat="1" applyFont="1" applyBorder="1"/>
    <xf numFmtId="0" fontId="0" fillId="0" borderId="16" xfId="0" applyBorder="1"/>
    <xf numFmtId="0" fontId="14" fillId="0" borderId="19"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right" vertical="center"/>
    </xf>
    <xf numFmtId="0" fontId="47" fillId="0" borderId="2" xfId="0" applyFont="1" applyBorder="1" applyAlignment="1">
      <alignment horizontal="center" vertical="top"/>
    </xf>
    <xf numFmtId="0" fontId="45" fillId="0" borderId="0" xfId="0" applyFont="1"/>
    <xf numFmtId="0" fontId="23" fillId="0" borderId="0" xfId="0" applyFont="1" applyAlignment="1">
      <alignment horizontal="right"/>
    </xf>
    <xf numFmtId="0" fontId="47" fillId="0" borderId="0" xfId="0" applyFont="1" applyAlignment="1">
      <alignment horizontal="right" vertical="center"/>
    </xf>
    <xf numFmtId="0" fontId="25" fillId="0" borderId="536" xfId="0" applyFont="1" applyBorder="1"/>
    <xf numFmtId="42" fontId="40" fillId="0" borderId="0" xfId="0" applyNumberFormat="1" applyFont="1" applyAlignment="1">
      <alignment vertical="center"/>
    </xf>
    <xf numFmtId="14" fontId="3" fillId="0" borderId="556" xfId="0" applyNumberFormat="1" applyFont="1" applyBorder="1" applyAlignment="1" applyProtection="1">
      <alignment vertical="center"/>
      <protection locked="0"/>
    </xf>
    <xf numFmtId="0" fontId="3" fillId="0" borderId="263" xfId="0" applyFont="1" applyBorder="1" applyAlignment="1" applyProtection="1">
      <alignment vertical="center"/>
      <protection locked="0"/>
    </xf>
    <xf numFmtId="0" fontId="3" fillId="0" borderId="263" xfId="0" applyFont="1" applyBorder="1" applyAlignment="1" applyProtection="1">
      <alignment vertical="center" wrapText="1"/>
      <protection locked="0"/>
    </xf>
    <xf numFmtId="0" fontId="4" fillId="0" borderId="557" xfId="0" applyFont="1" applyBorder="1" applyAlignment="1" applyProtection="1">
      <alignment vertical="center" wrapText="1"/>
      <protection locked="0"/>
    </xf>
    <xf numFmtId="0" fontId="4" fillId="0" borderId="263" xfId="0" applyFont="1" applyBorder="1" applyAlignment="1" applyProtection="1">
      <alignment vertical="center" wrapText="1"/>
      <protection locked="0"/>
    </xf>
    <xf numFmtId="0" fontId="4" fillId="0" borderId="263" xfId="0" applyFont="1" applyBorder="1" applyAlignment="1" applyProtection="1">
      <alignment vertical="center"/>
      <protection locked="0"/>
    </xf>
    <xf numFmtId="0" fontId="4" fillId="0" borderId="427" xfId="0" applyFont="1" applyBorder="1" applyAlignment="1" applyProtection="1">
      <alignment vertical="center"/>
      <protection locked="0"/>
    </xf>
    <xf numFmtId="42" fontId="21" fillId="0" borderId="558" xfId="0" applyNumberFormat="1" applyFont="1" applyBorder="1" applyAlignment="1" applyProtection="1">
      <alignment vertical="center"/>
      <protection locked="0"/>
    </xf>
    <xf numFmtId="42" fontId="21" fillId="0" borderId="560" xfId="0" applyNumberFormat="1" applyFont="1" applyBorder="1" applyAlignment="1" applyProtection="1">
      <alignment vertical="center"/>
      <protection locked="0"/>
    </xf>
    <xf numFmtId="42" fontId="21" fillId="0" borderId="559" xfId="0" applyNumberFormat="1" applyFont="1" applyBorder="1" applyAlignment="1" applyProtection="1">
      <alignment vertical="center"/>
      <protection locked="0"/>
    </xf>
    <xf numFmtId="171" fontId="21" fillId="0" borderId="374" xfId="0" applyNumberFormat="1" applyFont="1" applyBorder="1" applyAlignment="1" applyProtection="1">
      <alignment vertical="center"/>
      <protection locked="0"/>
    </xf>
    <xf numFmtId="42" fontId="21" fillId="0" borderId="562" xfId="0" applyNumberFormat="1" applyFont="1" applyBorder="1" applyAlignment="1" applyProtection="1">
      <alignment vertical="center"/>
      <protection locked="0"/>
    </xf>
    <xf numFmtId="42" fontId="21" fillId="0" borderId="561" xfId="0" applyNumberFormat="1" applyFont="1" applyBorder="1" applyAlignment="1" applyProtection="1">
      <alignment vertical="center"/>
      <protection locked="0"/>
    </xf>
    <xf numFmtId="42" fontId="21" fillId="0" borderId="563" xfId="0" applyNumberFormat="1" applyFont="1" applyBorder="1" applyAlignment="1" applyProtection="1">
      <alignment vertical="center"/>
      <protection locked="0"/>
    </xf>
    <xf numFmtId="42" fontId="21" fillId="0" borderId="565" xfId="0" applyNumberFormat="1" applyFont="1" applyBorder="1" applyAlignment="1" applyProtection="1">
      <alignment vertical="center"/>
      <protection locked="0"/>
    </xf>
    <xf numFmtId="42" fontId="21" fillId="0" borderId="564" xfId="0" applyNumberFormat="1" applyFont="1" applyBorder="1" applyAlignment="1" applyProtection="1">
      <alignment vertical="center"/>
      <protection locked="0"/>
    </xf>
    <xf numFmtId="42" fontId="21" fillId="0" borderId="566" xfId="0" applyNumberFormat="1" applyFont="1" applyBorder="1" applyAlignment="1" applyProtection="1">
      <alignment vertical="center"/>
      <protection locked="0"/>
    </xf>
    <xf numFmtId="42" fontId="21" fillId="0" borderId="568" xfId="0" applyNumberFormat="1" applyFont="1" applyBorder="1" applyAlignment="1" applyProtection="1">
      <alignment vertical="center"/>
      <protection locked="0"/>
    </xf>
    <xf numFmtId="42" fontId="21" fillId="0" borderId="567" xfId="0" applyNumberFormat="1" applyFont="1" applyBorder="1" applyAlignment="1" applyProtection="1">
      <alignment vertical="center"/>
      <protection locked="0"/>
    </xf>
    <xf numFmtId="9" fontId="18" fillId="6" borderId="530" xfId="2" applyFont="1" applyFill="1" applyBorder="1" applyAlignment="1">
      <alignment horizontal="left"/>
    </xf>
    <xf numFmtId="5" fontId="14" fillId="0" borderId="389" xfId="0" applyNumberFormat="1" applyFont="1" applyBorder="1" applyProtection="1">
      <protection locked="0"/>
    </xf>
    <xf numFmtId="5" fontId="14" fillId="0" borderId="234" xfId="0" applyNumberFormat="1" applyFont="1" applyBorder="1" applyProtection="1">
      <protection locked="0"/>
    </xf>
    <xf numFmtId="5" fontId="14" fillId="0" borderId="234" xfId="0" applyNumberFormat="1" applyFont="1" applyBorder="1" applyAlignment="1" applyProtection="1">
      <alignment wrapText="1"/>
      <protection locked="0"/>
    </xf>
    <xf numFmtId="0" fontId="14" fillId="0" borderId="427" xfId="0" applyFont="1" applyBorder="1" applyProtection="1">
      <protection locked="0"/>
    </xf>
    <xf numFmtId="165" fontId="14" fillId="7" borderId="242" xfId="0" applyNumberFormat="1" applyFont="1" applyFill="1" applyBorder="1" applyProtection="1">
      <protection locked="0"/>
    </xf>
    <xf numFmtId="165" fontId="38" fillId="7" borderId="359" xfId="0" applyNumberFormat="1" applyFont="1" applyFill="1" applyBorder="1" applyAlignment="1" applyProtection="1">
      <alignment vertical="center"/>
      <protection locked="0"/>
    </xf>
    <xf numFmtId="165" fontId="38" fillId="7" borderId="196" xfId="0" applyNumberFormat="1" applyFont="1" applyFill="1" applyBorder="1" applyAlignment="1" applyProtection="1">
      <alignment vertical="center"/>
      <protection locked="0"/>
    </xf>
    <xf numFmtId="165" fontId="38" fillId="7" borderId="142" xfId="0" applyNumberFormat="1" applyFont="1" applyFill="1" applyBorder="1" applyAlignment="1" applyProtection="1">
      <alignment vertical="center"/>
      <protection locked="0"/>
    </xf>
    <xf numFmtId="42" fontId="21" fillId="14" borderId="471" xfId="0" applyNumberFormat="1" applyFont="1" applyFill="1" applyBorder="1"/>
    <xf numFmtId="42" fontId="21" fillId="14" borderId="241" xfId="0" applyNumberFormat="1" applyFont="1" applyFill="1" applyBorder="1"/>
    <xf numFmtId="0" fontId="89" fillId="0" borderId="0" xfId="0" applyFont="1"/>
    <xf numFmtId="0" fontId="90" fillId="0" borderId="0" xfId="0" applyFont="1"/>
    <xf numFmtId="0" fontId="93" fillId="0" borderId="569" xfId="11" applyFont="1" applyBorder="1" applyAlignment="1">
      <alignment horizontal="center" wrapText="1"/>
    </xf>
    <xf numFmtId="0" fontId="65" fillId="21" borderId="108" xfId="11" applyFont="1" applyFill="1" applyBorder="1" applyAlignment="1">
      <alignment vertical="center"/>
    </xf>
    <xf numFmtId="1" fontId="94" fillId="32" borderId="570" xfId="11" applyNumberFormat="1" applyFont="1" applyFill="1" applyBorder="1" applyAlignment="1">
      <alignment horizontal="center" vertical="center"/>
    </xf>
    <xf numFmtId="0" fontId="65" fillId="0" borderId="447" xfId="11" applyFont="1" applyBorder="1" applyAlignment="1">
      <alignment vertical="center"/>
    </xf>
    <xf numFmtId="0" fontId="91" fillId="0" borderId="0" xfId="11" applyFont="1" applyAlignment="1">
      <alignment horizontal="left" vertical="center"/>
    </xf>
    <xf numFmtId="0" fontId="65" fillId="0" borderId="0" xfId="11" applyFont="1" applyAlignment="1">
      <alignment horizontal="right" vertical="center"/>
    </xf>
    <xf numFmtId="0" fontId="91" fillId="21" borderId="62" xfId="11" applyFont="1" applyFill="1" applyBorder="1" applyAlignment="1">
      <alignment horizontal="left" vertical="center"/>
    </xf>
    <xf numFmtId="1" fontId="94" fillId="0" borderId="0" xfId="11" applyNumberFormat="1" applyFont="1" applyAlignment="1">
      <alignment horizontal="center" vertical="center"/>
    </xf>
    <xf numFmtId="0" fontId="65" fillId="0" borderId="447" xfId="11" applyFont="1" applyBorder="1"/>
    <xf numFmtId="0" fontId="95" fillId="0" borderId="0" xfId="11" applyFont="1"/>
    <xf numFmtId="0" fontId="95" fillId="0" borderId="3" xfId="11" applyFont="1" applyBorder="1"/>
    <xf numFmtId="0" fontId="96" fillId="0" borderId="108" xfId="11" applyFont="1" applyBorder="1" applyAlignment="1">
      <alignment horizontal="left" vertical="center" wrapText="1"/>
    </xf>
    <xf numFmtId="0" fontId="96" fillId="0" borderId="221" xfId="11" applyFont="1" applyBorder="1" applyAlignment="1">
      <alignment horizontal="left" vertical="center" wrapText="1"/>
    </xf>
    <xf numFmtId="0" fontId="96" fillId="0" borderId="222" xfId="11" applyFont="1" applyBorder="1" applyAlignment="1">
      <alignment horizontal="left" vertical="center" wrapText="1"/>
    </xf>
    <xf numFmtId="0" fontId="95" fillId="0" borderId="483" xfId="11" applyFont="1" applyBorder="1" applyAlignment="1">
      <alignment horizontal="center" wrapText="1"/>
    </xf>
    <xf numFmtId="0" fontId="95" fillId="0" borderId="6" xfId="11" applyFont="1" applyBorder="1" applyAlignment="1">
      <alignment horizontal="center" wrapText="1"/>
    </xf>
    <xf numFmtId="0" fontId="95" fillId="0" borderId="0" xfId="11" applyFont="1" applyAlignment="1">
      <alignment horizontal="center" wrapText="1"/>
    </xf>
    <xf numFmtId="0" fontId="98" fillId="0" borderId="447" xfId="12" applyFont="1" applyBorder="1" applyAlignment="1">
      <alignment horizontal="right"/>
    </xf>
    <xf numFmtId="0" fontId="95" fillId="21" borderId="0" xfId="11" applyFont="1" applyFill="1" applyAlignment="1">
      <alignment horizontal="center" vertical="center"/>
    </xf>
    <xf numFmtId="0" fontId="95" fillId="0" borderId="0" xfId="11" applyFont="1" applyAlignment="1">
      <alignment horizontal="center" vertical="center"/>
    </xf>
    <xf numFmtId="0" fontId="98" fillId="0" borderId="483" xfId="12" applyFont="1" applyBorder="1" applyAlignment="1">
      <alignment horizontal="right"/>
    </xf>
    <xf numFmtId="0" fontId="95" fillId="0" borderId="6" xfId="11" applyFont="1" applyBorder="1" applyAlignment="1">
      <alignment horizontal="center" vertical="center"/>
    </xf>
    <xf numFmtId="0" fontId="95" fillId="21" borderId="6" xfId="11" applyFont="1" applyFill="1" applyBorder="1" applyAlignment="1">
      <alignment horizontal="center" vertical="center"/>
    </xf>
    <xf numFmtId="0" fontId="95" fillId="0" borderId="483" xfId="11" applyFont="1" applyBorder="1"/>
    <xf numFmtId="0" fontId="95" fillId="0" borderId="447" xfId="11" applyFont="1" applyBorder="1" applyAlignment="1">
      <alignment horizontal="center"/>
    </xf>
    <xf numFmtId="0" fontId="99" fillId="26" borderId="447" xfId="11" applyFont="1" applyFill="1" applyBorder="1" applyAlignment="1">
      <alignment horizontal="center"/>
    </xf>
    <xf numFmtId="0" fontId="100" fillId="0" borderId="0" xfId="11" applyFont="1" applyAlignment="1">
      <alignment vertical="center"/>
    </xf>
    <xf numFmtId="0" fontId="101" fillId="0" borderId="447" xfId="11" applyFont="1" applyBorder="1" applyAlignment="1">
      <alignment horizontal="left" vertical="center"/>
    </xf>
    <xf numFmtId="0" fontId="96" fillId="0" borderId="0" xfId="11" applyFont="1" applyAlignment="1">
      <alignment horizontal="left" vertical="center" wrapText="1"/>
    </xf>
    <xf numFmtId="0" fontId="96" fillId="0" borderId="447" xfId="11" applyFont="1" applyBorder="1" applyAlignment="1">
      <alignment horizontal="left" vertical="center" wrapText="1"/>
    </xf>
    <xf numFmtId="0" fontId="103" fillId="0" borderId="0" xfId="11" applyFont="1" applyAlignment="1">
      <alignment horizontal="center" wrapText="1"/>
    </xf>
    <xf numFmtId="0" fontId="103" fillId="0" borderId="6" xfId="11" applyFont="1" applyBorder="1" applyAlignment="1">
      <alignment horizontal="center" wrapText="1"/>
    </xf>
    <xf numFmtId="0" fontId="96" fillId="0" borderId="3" xfId="11" applyFont="1" applyBorder="1" applyAlignment="1">
      <alignment horizontal="left" vertical="center" wrapText="1"/>
    </xf>
    <xf numFmtId="0" fontId="104" fillId="21" borderId="220" xfId="11" applyFont="1" applyFill="1" applyBorder="1" applyAlignment="1">
      <alignment horizontal="center" vertical="center" wrapText="1"/>
    </xf>
    <xf numFmtId="0" fontId="104" fillId="21" borderId="53" xfId="11" applyFont="1" applyFill="1" applyBorder="1" applyAlignment="1">
      <alignment horizontal="center" vertical="center" wrapText="1"/>
    </xf>
    <xf numFmtId="0" fontId="104" fillId="0" borderId="220" xfId="11" applyFont="1" applyBorder="1" applyAlignment="1">
      <alignment horizontal="center" vertical="center" wrapText="1"/>
    </xf>
    <xf numFmtId="0" fontId="104" fillId="0" borderId="3" xfId="11" applyFont="1" applyBorder="1" applyAlignment="1">
      <alignment horizontal="center" vertical="center" wrapText="1"/>
    </xf>
    <xf numFmtId="0" fontId="96" fillId="0" borderId="447" xfId="11" applyFont="1" applyBorder="1" applyAlignment="1">
      <alignment horizontal="left" vertical="center"/>
    </xf>
    <xf numFmtId="6" fontId="103" fillId="0" borderId="220" xfId="11" applyNumberFormat="1" applyFont="1" applyBorder="1" applyAlignment="1">
      <alignment horizontal="right" vertical="center"/>
    </xf>
    <xf numFmtId="42" fontId="103" fillId="0" borderId="62" xfId="11" applyNumberFormat="1" applyFont="1" applyBorder="1" applyAlignment="1">
      <alignment horizontal="right" vertical="center"/>
    </xf>
    <xf numFmtId="6" fontId="96" fillId="0" borderId="0" xfId="11" applyNumberFormat="1" applyFont="1" applyAlignment="1">
      <alignment horizontal="right" vertical="center" wrapText="1"/>
    </xf>
    <xf numFmtId="6" fontId="103" fillId="21" borderId="62" xfId="11" applyNumberFormat="1" applyFont="1" applyFill="1" applyBorder="1" applyAlignment="1">
      <alignment horizontal="right" vertical="center"/>
    </xf>
    <xf numFmtId="0" fontId="65" fillId="0" borderId="70" xfId="11" applyFont="1" applyBorder="1" applyAlignment="1">
      <alignment horizontal="left" vertical="center"/>
    </xf>
    <xf numFmtId="0" fontId="65" fillId="0" borderId="57" xfId="11" applyFont="1" applyBorder="1"/>
    <xf numFmtId="6" fontId="65" fillId="0" borderId="57" xfId="11" applyNumberFormat="1" applyFont="1" applyBorder="1" applyAlignment="1">
      <alignment horizontal="right" vertical="center" wrapText="1"/>
    </xf>
    <xf numFmtId="6" fontId="100" fillId="0" borderId="57" xfId="11" applyNumberFormat="1" applyFont="1" applyBorder="1" applyAlignment="1">
      <alignment horizontal="left" vertical="center" wrapText="1"/>
    </xf>
    <xf numFmtId="6" fontId="65" fillId="0" borderId="551" xfId="11" applyNumberFormat="1" applyFont="1" applyBorder="1" applyAlignment="1">
      <alignment horizontal="right" vertical="center" wrapText="1"/>
    </xf>
    <xf numFmtId="0" fontId="105" fillId="26" borderId="116" xfId="11" applyFont="1" applyFill="1" applyBorder="1" applyAlignment="1">
      <alignment horizontal="center" vertical="center" wrapText="1"/>
    </xf>
    <xf numFmtId="0" fontId="95" fillId="0" borderId="110" xfId="11" applyFont="1" applyBorder="1" applyAlignment="1">
      <alignment vertical="center"/>
    </xf>
    <xf numFmtId="0" fontId="65" fillId="0" borderId="531" xfId="11" applyFont="1" applyBorder="1"/>
    <xf numFmtId="0" fontId="95" fillId="0" borderId="188" xfId="11" applyFont="1" applyBorder="1"/>
    <xf numFmtId="0" fontId="95" fillId="0" borderId="533" xfId="11" applyFont="1" applyBorder="1"/>
    <xf numFmtId="0" fontId="106" fillId="0" borderId="77" xfId="11" applyFont="1" applyBorder="1" applyAlignment="1">
      <alignment horizontal="left" vertical="center" indent="1"/>
    </xf>
    <xf numFmtId="0" fontId="96" fillId="0" borderId="15" xfId="11" applyFont="1" applyBorder="1" applyAlignment="1">
      <alignment vertical="center"/>
    </xf>
    <xf numFmtId="0" fontId="96" fillId="0" borderId="21" xfId="11" applyFont="1" applyBorder="1" applyAlignment="1">
      <alignment vertical="center"/>
    </xf>
    <xf numFmtId="0" fontId="96" fillId="0" borderId="25" xfId="11" applyFont="1" applyBorder="1" applyAlignment="1">
      <alignment vertical="center"/>
    </xf>
    <xf numFmtId="0" fontId="96" fillId="0" borderId="26" xfId="11" applyFont="1" applyBorder="1" applyAlignment="1">
      <alignment vertical="center"/>
    </xf>
    <xf numFmtId="0" fontId="96" fillId="0" borderId="16" xfId="11" applyFont="1" applyBorder="1" applyAlignment="1">
      <alignment vertical="center"/>
    </xf>
    <xf numFmtId="0" fontId="96" fillId="0" borderId="22" xfId="11" applyFont="1" applyBorder="1" applyAlignment="1">
      <alignment vertical="center"/>
    </xf>
    <xf numFmtId="0" fontId="91" fillId="0" borderId="25" xfId="11" applyFont="1" applyBorder="1" applyAlignment="1">
      <alignment horizontal="center" vertical="center"/>
    </xf>
    <xf numFmtId="0" fontId="103" fillId="0" borderId="26" xfId="11" applyFont="1" applyBorder="1" applyAlignment="1">
      <alignment horizontal="right" vertical="center"/>
    </xf>
    <xf numFmtId="42" fontId="95" fillId="0" borderId="220" xfId="11" applyNumberFormat="1" applyFont="1" applyBorder="1"/>
    <xf numFmtId="42" fontId="95" fillId="0" borderId="220" xfId="14" applyNumberFormat="1" applyFont="1" applyBorder="1"/>
    <xf numFmtId="0" fontId="91" fillId="0" borderId="53" xfId="11" applyFont="1" applyBorder="1" applyAlignment="1">
      <alignment horizontal="center" vertical="center"/>
    </xf>
    <xf numFmtId="0" fontId="95" fillId="0" borderId="54" xfId="11" applyFont="1" applyBorder="1" applyAlignment="1">
      <alignment horizontal="right"/>
    </xf>
    <xf numFmtId="0" fontId="91" fillId="0" borderId="0" xfId="11" applyFont="1" applyAlignment="1">
      <alignment horizontal="center" vertical="center"/>
    </xf>
    <xf numFmtId="0" fontId="95" fillId="0" borderId="0" xfId="11" applyFont="1" applyAlignment="1">
      <alignment horizontal="right"/>
    </xf>
    <xf numFmtId="0" fontId="105" fillId="26" borderId="220" xfId="11" applyFont="1" applyFill="1" applyBorder="1" applyAlignment="1">
      <alignment horizontal="center" vertical="center" wrapText="1"/>
    </xf>
    <xf numFmtId="0" fontId="95" fillId="0" borderId="222" xfId="11" applyFont="1" applyBorder="1" applyAlignment="1">
      <alignment vertical="center"/>
    </xf>
    <xf numFmtId="0" fontId="95" fillId="0" borderId="515" xfId="11" applyFont="1" applyBorder="1" applyAlignment="1">
      <alignment horizontal="left" vertical="center" indent="1"/>
    </xf>
    <xf numFmtId="0" fontId="95" fillId="0" borderId="19" xfId="11" applyFont="1" applyBorder="1" applyAlignment="1">
      <alignment horizontal="left" vertical="center" indent="1"/>
    </xf>
    <xf numFmtId="0" fontId="105" fillId="0" borderId="19" xfId="11" applyFont="1" applyBorder="1" applyAlignment="1">
      <alignment horizontal="center" vertical="center" wrapText="1"/>
    </xf>
    <xf numFmtId="0" fontId="95" fillId="0" borderId="573" xfId="11" applyFont="1" applyBorder="1" applyAlignment="1">
      <alignment vertical="center"/>
    </xf>
    <xf numFmtId="0" fontId="65" fillId="0" borderId="447" xfId="14" applyFont="1" applyBorder="1"/>
    <xf numFmtId="0" fontId="95" fillId="0" borderId="0" xfId="14" applyFont="1"/>
    <xf numFmtId="0" fontId="95" fillId="0" borderId="3" xfId="14" applyFont="1" applyBorder="1"/>
    <xf numFmtId="0" fontId="91" fillId="0" borderId="0" xfId="14" applyFont="1" applyAlignment="1">
      <alignment horizontal="center" vertical="center"/>
    </xf>
    <xf numFmtId="0" fontId="103" fillId="0" borderId="0" xfId="14" applyFont="1" applyAlignment="1">
      <alignment horizontal="right" vertical="center"/>
    </xf>
    <xf numFmtId="42" fontId="95" fillId="0" borderId="0" xfId="14" applyNumberFormat="1" applyFont="1"/>
    <xf numFmtId="0" fontId="95" fillId="0" borderId="220" xfId="14" applyFont="1" applyBorder="1" applyAlignment="1">
      <alignment horizontal="right" vertical="center"/>
    </xf>
    <xf numFmtId="42" fontId="95" fillId="0" borderId="220" xfId="14" applyNumberFormat="1" applyFont="1" applyBorder="1" applyAlignment="1">
      <alignment horizontal="right" vertical="center"/>
    </xf>
    <xf numFmtId="1" fontId="95" fillId="0" borderId="220" xfId="14" applyNumberFormat="1" applyFont="1" applyBorder="1"/>
    <xf numFmtId="1" fontId="95" fillId="21" borderId="220" xfId="14" applyNumberFormat="1" applyFont="1" applyFill="1" applyBorder="1"/>
    <xf numFmtId="42" fontId="95" fillId="0" borderId="25" xfId="14" applyNumberFormat="1" applyFont="1" applyBorder="1"/>
    <xf numFmtId="0" fontId="65" fillId="0" borderId="483" xfId="11" applyFont="1" applyBorder="1" applyAlignment="1">
      <alignment horizontal="left" vertical="center"/>
    </xf>
    <xf numFmtId="0" fontId="65" fillId="0" borderId="6" xfId="11" applyFont="1" applyBorder="1" applyAlignment="1">
      <alignment horizontal="left" vertical="center"/>
    </xf>
    <xf numFmtId="0" fontId="105" fillId="0" borderId="6" xfId="11" applyFont="1" applyBorder="1" applyAlignment="1">
      <alignment horizontal="center" vertical="center" wrapText="1"/>
    </xf>
    <xf numFmtId="0" fontId="95" fillId="0" borderId="28" xfId="11" applyFont="1" applyBorder="1" applyAlignment="1">
      <alignment vertical="center"/>
    </xf>
    <xf numFmtId="0" fontId="106" fillId="0" borderId="574" xfId="11" applyFont="1" applyBorder="1" applyAlignment="1">
      <alignment horizontal="left" vertical="center" indent="1"/>
    </xf>
    <xf numFmtId="0" fontId="65" fillId="0" borderId="19" xfId="11" applyFont="1" applyBorder="1" applyAlignment="1">
      <alignment horizontal="left" vertical="center"/>
    </xf>
    <xf numFmtId="0" fontId="95" fillId="0" borderId="447" xfId="11" applyFont="1" applyBorder="1" applyAlignment="1">
      <alignment horizontal="left" vertical="center" indent="2"/>
    </xf>
    <xf numFmtId="0" fontId="65" fillId="0" borderId="0" xfId="11" applyFont="1" applyAlignment="1">
      <alignment horizontal="left" vertical="center"/>
    </xf>
    <xf numFmtId="0" fontId="95" fillId="21" borderId="575" xfId="11" applyFont="1" applyFill="1" applyBorder="1" applyAlignment="1">
      <alignment horizontal="center" vertical="center"/>
    </xf>
    <xf numFmtId="0" fontId="95" fillId="0" borderId="3" xfId="11" applyFont="1" applyBorder="1" applyAlignment="1">
      <alignment vertical="center"/>
    </xf>
    <xf numFmtId="0" fontId="105" fillId="0" borderId="0" xfId="11" applyFont="1" applyAlignment="1">
      <alignment horizontal="center" vertical="center" wrapText="1"/>
    </xf>
    <xf numFmtId="0" fontId="95" fillId="0" borderId="577" xfId="15" applyFont="1" applyBorder="1" applyAlignment="1">
      <alignment horizontal="center" wrapText="1"/>
    </xf>
    <xf numFmtId="0" fontId="105" fillId="0" borderId="578" xfId="11" applyFont="1" applyBorder="1" applyAlignment="1">
      <alignment horizontal="center" vertical="center" wrapText="1"/>
    </xf>
    <xf numFmtId="0" fontId="65" fillId="21" borderId="581" xfId="15" applyFont="1" applyFill="1" applyBorder="1" applyAlignment="1">
      <alignment horizontal="center" vertical="center"/>
    </xf>
    <xf numFmtId="0" fontId="65" fillId="21" borderId="584" xfId="15" applyFont="1" applyFill="1" applyBorder="1" applyAlignment="1">
      <alignment horizontal="center" vertical="center"/>
    </xf>
    <xf numFmtId="0" fontId="65" fillId="21" borderId="577" xfId="15" applyFont="1" applyFill="1" applyBorder="1" applyAlignment="1">
      <alignment horizontal="center" vertical="center"/>
    </xf>
    <xf numFmtId="42" fontId="95" fillId="0" borderId="0" xfId="15" applyNumberFormat="1" applyFont="1"/>
    <xf numFmtId="0" fontId="95" fillId="0" borderId="0" xfId="15" applyFont="1"/>
    <xf numFmtId="0" fontId="65" fillId="0" borderId="447" xfId="11" applyFont="1" applyBorder="1" applyAlignment="1">
      <alignment horizontal="left" vertical="center"/>
    </xf>
    <xf numFmtId="0" fontId="108" fillId="26" borderId="536" xfId="15" applyFont="1" applyFill="1" applyBorder="1" applyAlignment="1">
      <alignment horizontal="center" vertical="center"/>
    </xf>
    <xf numFmtId="0" fontId="95" fillId="0" borderId="0" xfId="11" applyFont="1" applyAlignment="1">
      <alignment vertical="center"/>
    </xf>
    <xf numFmtId="0" fontId="110" fillId="33" borderId="0" xfId="11" applyFont="1" applyFill="1"/>
    <xf numFmtId="0" fontId="95" fillId="33" borderId="0" xfId="11" applyFont="1" applyFill="1" applyAlignment="1">
      <alignment horizontal="right"/>
    </xf>
    <xf numFmtId="0" fontId="95" fillId="32" borderId="569" xfId="11" applyFont="1" applyFill="1" applyBorder="1" applyAlignment="1">
      <alignment horizontal="center" vertical="center" wrapText="1"/>
    </xf>
    <xf numFmtId="0" fontId="107" fillId="0" borderId="447" xfId="11" applyFont="1" applyBorder="1" applyAlignment="1">
      <alignment horizontal="left" wrapText="1"/>
    </xf>
    <xf numFmtId="0" fontId="107" fillId="0" borderId="0" xfId="11" applyFont="1" applyAlignment="1">
      <alignment horizontal="left" wrapText="1"/>
    </xf>
    <xf numFmtId="0" fontId="111" fillId="0" borderId="0" xfId="11" applyFont="1" applyAlignment="1">
      <alignment wrapText="1"/>
    </xf>
    <xf numFmtId="1" fontId="94" fillId="32" borderId="570" xfId="11" applyNumberFormat="1" applyFont="1" applyFill="1" applyBorder="1" applyAlignment="1">
      <alignment horizontal="center"/>
    </xf>
    <xf numFmtId="0" fontId="95" fillId="34" borderId="53" xfId="11" applyFont="1" applyFill="1" applyBorder="1"/>
    <xf numFmtId="0" fontId="95" fillId="34" borderId="221" xfId="11" applyFont="1" applyFill="1" applyBorder="1"/>
    <xf numFmtId="0" fontId="95" fillId="34" borderId="221" xfId="11" applyFont="1" applyFill="1" applyBorder="1" applyAlignment="1">
      <alignment horizontal="center"/>
    </xf>
    <xf numFmtId="0" fontId="95" fillId="34" borderId="221" xfId="11" applyFont="1" applyFill="1" applyBorder="1" applyAlignment="1">
      <alignment horizontal="center" wrapText="1"/>
    </xf>
    <xf numFmtId="0" fontId="95" fillId="35" borderId="222" xfId="11" applyFont="1" applyFill="1" applyBorder="1" applyAlignment="1">
      <alignment horizontal="center" wrapText="1"/>
    </xf>
    <xf numFmtId="0" fontId="98" fillId="34" borderId="0" xfId="12" applyFont="1" applyFill="1" applyAlignment="1">
      <alignment horizontal="center"/>
    </xf>
    <xf numFmtId="0" fontId="95" fillId="34" borderId="0" xfId="11" applyFont="1" applyFill="1" applyAlignment="1">
      <alignment horizontal="center"/>
    </xf>
    <xf numFmtId="1" fontId="95" fillId="35" borderId="3" xfId="11" applyNumberFormat="1" applyFont="1" applyFill="1" applyBorder="1"/>
    <xf numFmtId="9" fontId="112" fillId="34" borderId="536" xfId="12" applyNumberFormat="1" applyFont="1" applyFill="1" applyBorder="1" applyAlignment="1">
      <alignment horizontal="center"/>
    </xf>
    <xf numFmtId="0" fontId="98" fillId="34" borderId="536" xfId="12" applyFont="1" applyFill="1" applyBorder="1" applyAlignment="1">
      <alignment horizontal="center"/>
    </xf>
    <xf numFmtId="0" fontId="95" fillId="34" borderId="536" xfId="11" applyFont="1" applyFill="1" applyBorder="1" applyAlignment="1">
      <alignment horizontal="center"/>
    </xf>
    <xf numFmtId="1" fontId="95" fillId="35" borderId="216" xfId="11" applyNumberFormat="1" applyFont="1" applyFill="1" applyBorder="1"/>
    <xf numFmtId="0" fontId="95" fillId="34" borderId="108" xfId="11" applyFont="1" applyFill="1" applyBorder="1" applyAlignment="1">
      <alignment horizontal="center" wrapText="1"/>
    </xf>
    <xf numFmtId="0" fontId="65" fillId="34" borderId="108" xfId="11" applyFont="1" applyFill="1" applyBorder="1" applyAlignment="1">
      <alignment horizontal="center" vertical="center"/>
    </xf>
    <xf numFmtId="0" fontId="95" fillId="34" borderId="582" xfId="11" applyFont="1" applyFill="1" applyBorder="1" applyAlignment="1">
      <alignment horizontal="center"/>
    </xf>
    <xf numFmtId="1" fontId="95" fillId="35" borderId="587" xfId="11" applyNumberFormat="1" applyFont="1" applyFill="1" applyBorder="1"/>
    <xf numFmtId="1" fontId="95" fillId="35" borderId="587" xfId="11" applyNumberFormat="1" applyFont="1" applyFill="1" applyBorder="1" applyAlignment="1">
      <alignment vertical="center"/>
    </xf>
    <xf numFmtId="1" fontId="95" fillId="35" borderId="590" xfId="11" applyNumberFormat="1" applyFont="1" applyFill="1" applyBorder="1" applyAlignment="1">
      <alignment vertical="center"/>
    </xf>
    <xf numFmtId="0" fontId="95" fillId="34" borderId="108" xfId="11" applyFont="1" applyFill="1" applyBorder="1" applyAlignment="1">
      <alignment horizontal="center"/>
    </xf>
    <xf numFmtId="1" fontId="95" fillId="35" borderId="593" xfId="11" applyNumberFormat="1" applyFont="1" applyFill="1" applyBorder="1"/>
    <xf numFmtId="1" fontId="95" fillId="35" borderId="594" xfId="11" applyNumberFormat="1" applyFont="1" applyFill="1" applyBorder="1"/>
    <xf numFmtId="1" fontId="95" fillId="35" borderId="590" xfId="11" applyNumberFormat="1" applyFont="1" applyFill="1" applyBorder="1"/>
    <xf numFmtId="0" fontId="95" fillId="34" borderId="575" xfId="11" applyFont="1" applyFill="1" applyBorder="1" applyAlignment="1">
      <alignment horizontal="center"/>
    </xf>
    <xf numFmtId="0" fontId="95" fillId="34" borderId="596" xfId="11" applyFont="1" applyFill="1" applyBorder="1" applyAlignment="1">
      <alignment horizontal="center"/>
    </xf>
    <xf numFmtId="1" fontId="95" fillId="35" borderId="597" xfId="11" applyNumberFormat="1" applyFont="1" applyFill="1" applyBorder="1"/>
    <xf numFmtId="0" fontId="95" fillId="34" borderId="589" xfId="11" applyFont="1" applyFill="1" applyBorder="1" applyAlignment="1">
      <alignment horizontal="center"/>
    </xf>
    <xf numFmtId="0" fontId="95" fillId="35" borderId="222" xfId="11" applyFont="1" applyFill="1" applyBorder="1" applyAlignment="1">
      <alignment horizontal="center"/>
    </xf>
    <xf numFmtId="1" fontId="95" fillId="35" borderId="56" xfId="11" applyNumberFormat="1" applyFont="1" applyFill="1" applyBorder="1"/>
    <xf numFmtId="0" fontId="65" fillId="0" borderId="205" xfId="11" applyFont="1" applyBorder="1"/>
    <xf numFmtId="0" fontId="113" fillId="33" borderId="0" xfId="11" applyFont="1" applyFill="1"/>
    <xf numFmtId="1" fontId="95" fillId="35" borderId="573" xfId="11" applyNumberFormat="1" applyFont="1" applyFill="1" applyBorder="1"/>
    <xf numFmtId="0" fontId="95" fillId="34" borderId="536" xfId="11" applyFont="1" applyFill="1" applyBorder="1" applyAlignment="1">
      <alignment horizontal="center" vertical="center"/>
    </xf>
    <xf numFmtId="0" fontId="65" fillId="0" borderId="0" xfId="14" applyFont="1"/>
    <xf numFmtId="0" fontId="95" fillId="32" borderId="569" xfId="14" applyFont="1" applyFill="1" applyBorder="1" applyAlignment="1">
      <alignment horizontal="center" vertical="center" wrapText="1"/>
    </xf>
    <xf numFmtId="0" fontId="107" fillId="0" borderId="447" xfId="14" applyFont="1" applyBorder="1" applyAlignment="1">
      <alignment horizontal="left" wrapText="1"/>
    </xf>
    <xf numFmtId="0" fontId="107" fillId="0" borderId="0" xfId="14" applyFont="1" applyAlignment="1">
      <alignment horizontal="left" wrapText="1"/>
    </xf>
    <xf numFmtId="0" fontId="111" fillId="0" borderId="0" xfId="14" applyFont="1" applyAlignment="1">
      <alignment wrapText="1"/>
    </xf>
    <xf numFmtId="1" fontId="94" fillId="32" borderId="570" xfId="14" applyNumberFormat="1" applyFont="1" applyFill="1" applyBorder="1" applyAlignment="1">
      <alignment horizontal="center"/>
    </xf>
    <xf numFmtId="0" fontId="95" fillId="34" borderId="108" xfId="14" applyFont="1" applyFill="1" applyBorder="1"/>
    <xf numFmtId="0" fontId="95" fillId="34" borderId="221" xfId="14" applyFont="1" applyFill="1" applyBorder="1"/>
    <xf numFmtId="0" fontId="95" fillId="34" borderId="53" xfId="14" applyFont="1" applyFill="1" applyBorder="1"/>
    <xf numFmtId="0" fontId="95" fillId="34" borderId="54" xfId="14" applyFont="1" applyFill="1" applyBorder="1"/>
    <xf numFmtId="0" fontId="95" fillId="34" borderId="221" xfId="14" applyFont="1" applyFill="1" applyBorder="1" applyAlignment="1">
      <alignment horizontal="center"/>
    </xf>
    <xf numFmtId="0" fontId="95" fillId="35" borderId="222" xfId="14" applyFont="1" applyFill="1" applyBorder="1" applyAlignment="1">
      <alignment horizontal="center" wrapText="1"/>
    </xf>
    <xf numFmtId="0" fontId="98" fillId="34" borderId="19" xfId="12" applyFont="1" applyFill="1" applyBorder="1" applyAlignment="1">
      <alignment horizontal="center"/>
    </xf>
    <xf numFmtId="0" fontId="98" fillId="34" borderId="21" xfId="12" applyFont="1" applyFill="1" applyBorder="1" applyAlignment="1">
      <alignment horizontal="center"/>
    </xf>
    <xf numFmtId="1" fontId="95" fillId="35" borderId="573" xfId="14" applyNumberFormat="1" applyFont="1" applyFill="1" applyBorder="1"/>
    <xf numFmtId="1" fontId="95" fillId="34" borderId="0" xfId="16" applyNumberFormat="1" applyFont="1" applyFill="1" applyBorder="1" applyAlignment="1">
      <alignment horizontal="center" vertical="center"/>
    </xf>
    <xf numFmtId="0" fontId="98" fillId="34" borderId="26" xfId="12" applyFont="1" applyFill="1" applyBorder="1" applyAlignment="1">
      <alignment horizontal="center"/>
    </xf>
    <xf numFmtId="1" fontId="95" fillId="35" borderId="3" xfId="14" applyNumberFormat="1" applyFont="1" applyFill="1" applyBorder="1"/>
    <xf numFmtId="0" fontId="98" fillId="34" borderId="6" xfId="12" applyFont="1" applyFill="1" applyBorder="1" applyAlignment="1">
      <alignment horizontal="center"/>
    </xf>
    <xf numFmtId="0" fontId="98" fillId="34" borderId="22" xfId="12" applyFont="1" applyFill="1" applyBorder="1" applyAlignment="1">
      <alignment horizontal="center"/>
    </xf>
    <xf numFmtId="1" fontId="95" fillId="35" borderId="28" xfId="14" applyNumberFormat="1" applyFont="1" applyFill="1" applyBorder="1"/>
    <xf numFmtId="1" fontId="95" fillId="34" borderId="447" xfId="16" applyNumberFormat="1" applyFont="1" applyFill="1" applyBorder="1"/>
    <xf numFmtId="1" fontId="109" fillId="34" borderId="447" xfId="16" applyNumberFormat="1" applyFont="1" applyFill="1" applyBorder="1" applyAlignment="1">
      <alignment horizontal="left" indent="1"/>
    </xf>
    <xf numFmtId="1" fontId="109" fillId="34" borderId="0" xfId="16" applyNumberFormat="1" applyFont="1" applyFill="1" applyBorder="1" applyAlignment="1"/>
    <xf numFmtId="1" fontId="111" fillId="34" borderId="0" xfId="16" applyNumberFormat="1" applyFont="1" applyFill="1" applyBorder="1" applyAlignment="1"/>
    <xf numFmtId="1" fontId="111" fillId="34" borderId="26" xfId="16" applyNumberFormat="1" applyFont="1" applyFill="1" applyBorder="1" applyAlignment="1"/>
    <xf numFmtId="1" fontId="95" fillId="35" borderId="3" xfId="14" applyNumberFormat="1" applyFont="1" applyFill="1" applyBorder="1" applyAlignment="1">
      <alignment vertical="center"/>
    </xf>
    <xf numFmtId="1" fontId="109" fillId="34" borderId="483" xfId="16" applyNumberFormat="1" applyFont="1" applyFill="1" applyBorder="1" applyAlignment="1">
      <alignment horizontal="left" indent="1"/>
    </xf>
    <xf numFmtId="1" fontId="111" fillId="34" borderId="6" xfId="16" applyNumberFormat="1" applyFont="1" applyFill="1" applyBorder="1" applyAlignment="1">
      <alignment wrapText="1"/>
    </xf>
    <xf numFmtId="1" fontId="111" fillId="34" borderId="22" xfId="16" applyNumberFormat="1" applyFont="1" applyFill="1" applyBorder="1" applyAlignment="1">
      <alignment wrapText="1"/>
    </xf>
    <xf numFmtId="1" fontId="95" fillId="34" borderId="6" xfId="16" applyNumberFormat="1" applyFont="1" applyFill="1" applyBorder="1" applyAlignment="1">
      <alignment horizontal="center" vertical="center" wrapText="1"/>
    </xf>
    <xf numFmtId="1" fontId="95" fillId="35" borderId="28" xfId="14" applyNumberFormat="1" applyFont="1" applyFill="1" applyBorder="1" applyAlignment="1">
      <alignment vertical="center"/>
    </xf>
    <xf numFmtId="0" fontId="95" fillId="34" borderId="222" xfId="14" applyFont="1" applyFill="1" applyBorder="1"/>
    <xf numFmtId="0" fontId="95" fillId="21" borderId="222" xfId="11" applyFont="1" applyFill="1" applyBorder="1" applyAlignment="1">
      <alignment horizontal="center" vertical="center"/>
    </xf>
    <xf numFmtId="0" fontId="95" fillId="34" borderId="108" xfId="14" applyFont="1" applyFill="1" applyBorder="1" applyAlignment="1">
      <alignment horizontal="center" wrapText="1"/>
    </xf>
    <xf numFmtId="0" fontId="95" fillId="34" borderId="221" xfId="14" applyFont="1" applyFill="1" applyBorder="1" applyAlignment="1">
      <alignment horizontal="center" wrapText="1"/>
    </xf>
    <xf numFmtId="0" fontId="65" fillId="34" borderId="108" xfId="14" applyFont="1" applyFill="1" applyBorder="1" applyAlignment="1">
      <alignment horizontal="center" vertical="center"/>
    </xf>
    <xf numFmtId="0" fontId="93" fillId="35" borderId="222" xfId="14" applyFont="1" applyFill="1" applyBorder="1" applyAlignment="1">
      <alignment horizontal="center" vertical="center" wrapText="1"/>
    </xf>
    <xf numFmtId="0" fontId="95" fillId="34" borderId="582" xfId="14" applyFont="1" applyFill="1" applyBorder="1" applyAlignment="1">
      <alignment horizontal="center" vertical="center"/>
    </xf>
    <xf numFmtId="1" fontId="95" fillId="35" borderId="587" xfId="14" applyNumberFormat="1" applyFont="1" applyFill="1" applyBorder="1" applyAlignment="1">
      <alignment horizontal="right" vertical="center"/>
    </xf>
    <xf numFmtId="1" fontId="95" fillId="35" borderId="587" xfId="14" applyNumberFormat="1" applyFont="1" applyFill="1" applyBorder="1" applyAlignment="1">
      <alignment vertical="center"/>
    </xf>
    <xf numFmtId="0" fontId="95" fillId="34" borderId="589" xfId="14" applyFont="1" applyFill="1" applyBorder="1" applyAlignment="1">
      <alignment horizontal="center" vertical="center"/>
    </xf>
    <xf numFmtId="1" fontId="95" fillId="35" borderId="590" xfId="14" applyNumberFormat="1" applyFont="1" applyFill="1" applyBorder="1" applyAlignment="1">
      <alignment vertical="center"/>
    </xf>
    <xf numFmtId="0" fontId="65" fillId="0" borderId="531" xfId="14" applyFont="1" applyBorder="1"/>
    <xf numFmtId="0" fontId="65" fillId="34" borderId="108" xfId="14" applyFont="1" applyFill="1" applyBorder="1" applyAlignment="1">
      <alignment horizontal="left" vertical="center"/>
    </xf>
    <xf numFmtId="0" fontId="93" fillId="34" borderId="221" xfId="14" applyFont="1" applyFill="1" applyBorder="1" applyAlignment="1">
      <alignment horizontal="right" vertical="center" wrapText="1"/>
    </xf>
    <xf numFmtId="0" fontId="93" fillId="35" borderId="222" xfId="14" applyFont="1" applyFill="1" applyBorder="1" applyAlignment="1">
      <alignment horizontal="center" wrapText="1"/>
    </xf>
    <xf numFmtId="0" fontId="103" fillId="34" borderId="515" xfId="14" applyFont="1" applyFill="1" applyBorder="1" applyAlignment="1">
      <alignment horizontal="left"/>
    </xf>
    <xf numFmtId="1" fontId="65" fillId="35" borderId="593" xfId="14" applyNumberFormat="1" applyFont="1" applyFill="1" applyBorder="1" applyAlignment="1">
      <alignment horizontal="center" vertical="center"/>
    </xf>
    <xf numFmtId="1" fontId="95" fillId="35" borderId="594" xfId="14" applyNumberFormat="1" applyFont="1" applyFill="1" applyBorder="1"/>
    <xf numFmtId="0" fontId="95" fillId="21" borderId="589" xfId="11" applyFont="1" applyFill="1" applyBorder="1" applyAlignment="1">
      <alignment horizontal="center" vertical="center"/>
    </xf>
    <xf numFmtId="1" fontId="95" fillId="35" borderId="597" xfId="14" applyNumberFormat="1" applyFont="1" applyFill="1" applyBorder="1"/>
    <xf numFmtId="0" fontId="103" fillId="34" borderId="591" xfId="14" applyFont="1" applyFill="1" applyBorder="1" applyAlignment="1">
      <alignment horizontal="left"/>
    </xf>
    <xf numFmtId="0" fontId="95" fillId="34" borderId="575" xfId="14" applyFont="1" applyFill="1" applyBorder="1" applyAlignment="1">
      <alignment horizontal="center"/>
    </xf>
    <xf numFmtId="1" fontId="95" fillId="35" borderId="600" xfId="14" applyNumberFormat="1" applyFont="1" applyFill="1" applyBorder="1"/>
    <xf numFmtId="1" fontId="95" fillId="35" borderId="593" xfId="14" applyNumberFormat="1" applyFont="1" applyFill="1" applyBorder="1"/>
    <xf numFmtId="1" fontId="95" fillId="35" borderId="590" xfId="14" applyNumberFormat="1" applyFont="1" applyFill="1" applyBorder="1"/>
    <xf numFmtId="0" fontId="65" fillId="34" borderId="205" xfId="14" applyFont="1" applyFill="1" applyBorder="1" applyAlignment="1">
      <alignment horizontal="left" vertical="center"/>
    </xf>
    <xf numFmtId="0" fontId="95" fillId="34" borderId="211" xfId="14" applyFont="1" applyFill="1" applyBorder="1" applyAlignment="1">
      <alignment horizontal="center"/>
    </xf>
    <xf numFmtId="0" fontId="93" fillId="34" borderId="211" xfId="14" applyFont="1" applyFill="1" applyBorder="1" applyAlignment="1">
      <alignment horizontal="right" vertical="center" wrapText="1"/>
    </xf>
    <xf numFmtId="1" fontId="65" fillId="35" borderId="601" xfId="14" applyNumberFormat="1" applyFont="1" applyFill="1" applyBorder="1" applyAlignment="1">
      <alignment horizontal="center" vertical="center"/>
    </xf>
    <xf numFmtId="0" fontId="95" fillId="34" borderId="108" xfId="14" applyFont="1" applyFill="1" applyBorder="1" applyAlignment="1">
      <alignment horizontal="left"/>
    </xf>
    <xf numFmtId="0" fontId="95" fillId="34" borderId="589" xfId="14" applyFont="1" applyFill="1" applyBorder="1" applyAlignment="1">
      <alignment horizontal="center"/>
    </xf>
    <xf numFmtId="1" fontId="95" fillId="0" borderId="0" xfId="11" applyNumberFormat="1" applyFont="1"/>
    <xf numFmtId="0" fontId="95" fillId="21" borderId="57" xfId="11" applyFont="1" applyFill="1" applyBorder="1" applyAlignment="1">
      <alignment horizontal="center" vertical="center"/>
    </xf>
    <xf numFmtId="0" fontId="92" fillId="0" borderId="0" xfId="11"/>
    <xf numFmtId="0" fontId="92" fillId="0" borderId="447" xfId="11" applyBorder="1"/>
    <xf numFmtId="0" fontId="92" fillId="0" borderId="3" xfId="11" applyBorder="1"/>
    <xf numFmtId="9" fontId="91" fillId="0" borderId="0" xfId="13" applyFont="1" applyBorder="1"/>
    <xf numFmtId="0" fontId="92" fillId="0" borderId="6" xfId="11" applyBorder="1"/>
    <xf numFmtId="42" fontId="92" fillId="0" borderId="0" xfId="11" applyNumberFormat="1"/>
    <xf numFmtId="0" fontId="95" fillId="0" borderId="53" xfId="11" applyFont="1" applyBorder="1" applyAlignment="1">
      <alignment vertical="center"/>
    </xf>
    <xf numFmtId="0" fontId="95" fillId="0" borderId="54" xfId="11" applyFont="1" applyBorder="1" applyAlignment="1">
      <alignment vertical="center"/>
    </xf>
    <xf numFmtId="0" fontId="95" fillId="0" borderId="220" xfId="11" applyFont="1" applyBorder="1" applyAlignment="1">
      <alignment horizontal="center" vertical="center"/>
    </xf>
    <xf numFmtId="0" fontId="95" fillId="0" borderId="220" xfId="14" applyFont="1" applyBorder="1" applyAlignment="1">
      <alignment horizontal="center" vertical="center"/>
    </xf>
    <xf numFmtId="42" fontId="92" fillId="0" borderId="75" xfId="11" applyNumberFormat="1" applyBorder="1" applyAlignment="1">
      <alignment vertical="center"/>
    </xf>
    <xf numFmtId="42" fontId="92" fillId="21" borderId="75" xfId="14" applyNumberFormat="1" applyFill="1" applyBorder="1" applyAlignment="1">
      <alignment vertical="center"/>
    </xf>
    <xf numFmtId="42" fontId="92" fillId="0" borderId="75" xfId="14" applyNumberFormat="1" applyBorder="1" applyAlignment="1">
      <alignment vertical="center"/>
    </xf>
    <xf numFmtId="9" fontId="91" fillId="0" borderId="75" xfId="13" applyFont="1" applyBorder="1" applyAlignment="1">
      <alignment horizontal="right" vertical="center" indent="1"/>
    </xf>
    <xf numFmtId="42" fontId="92" fillId="0" borderId="76" xfId="11" applyNumberFormat="1" applyBorder="1" applyAlignment="1">
      <alignment vertical="center"/>
    </xf>
    <xf numFmtId="42" fontId="92" fillId="21" borderId="76" xfId="14" applyNumberFormat="1" applyFill="1" applyBorder="1" applyAlignment="1">
      <alignment vertical="center"/>
    </xf>
    <xf numFmtId="42" fontId="92" fillId="0" borderId="76" xfId="14" applyNumberFormat="1" applyBorder="1" applyAlignment="1">
      <alignment vertical="center"/>
    </xf>
    <xf numFmtId="9" fontId="91" fillId="0" borderId="76" xfId="13" applyFont="1" applyBorder="1" applyAlignment="1">
      <alignment horizontal="right" vertical="center" indent="1"/>
    </xf>
    <xf numFmtId="42" fontId="92" fillId="0" borderId="4" xfId="11" applyNumberFormat="1" applyBorder="1" applyAlignment="1">
      <alignment vertical="center"/>
    </xf>
    <xf numFmtId="42" fontId="92" fillId="21" borderId="4" xfId="14" applyNumberFormat="1" applyFill="1" applyBorder="1" applyAlignment="1">
      <alignment vertical="center"/>
    </xf>
    <xf numFmtId="9" fontId="91" fillId="0" borderId="4" xfId="13" applyFont="1" applyBorder="1" applyAlignment="1">
      <alignment horizontal="right" vertical="center" indent="1"/>
    </xf>
    <xf numFmtId="9" fontId="91" fillId="0" borderId="572" xfId="13" applyFont="1" applyBorder="1" applyAlignment="1">
      <alignment horizontal="center"/>
    </xf>
    <xf numFmtId="9" fontId="91" fillId="0" borderId="0" xfId="13" applyFont="1" applyBorder="1" applyAlignment="1">
      <alignment horizontal="center"/>
    </xf>
    <xf numFmtId="0" fontId="92" fillId="0" borderId="0" xfId="14"/>
    <xf numFmtId="0" fontId="92" fillId="0" borderId="447" xfId="14" applyBorder="1"/>
    <xf numFmtId="0" fontId="92" fillId="0" borderId="3" xfId="14" applyBorder="1"/>
    <xf numFmtId="0" fontId="92" fillId="0" borderId="77" xfId="14" applyBorder="1"/>
    <xf numFmtId="42" fontId="92" fillId="21" borderId="581" xfId="15" applyNumberFormat="1" applyFill="1" applyBorder="1" applyAlignment="1">
      <alignment vertical="center"/>
    </xf>
    <xf numFmtId="42" fontId="92" fillId="0" borderId="581" xfId="15" applyNumberFormat="1" applyBorder="1" applyAlignment="1">
      <alignment vertical="center"/>
    </xf>
    <xf numFmtId="42" fontId="92" fillId="21" borderId="584" xfId="15" applyNumberFormat="1" applyFill="1" applyBorder="1" applyAlignment="1">
      <alignment vertical="center"/>
    </xf>
    <xf numFmtId="42" fontId="92" fillId="0" borderId="584" xfId="15" applyNumberFormat="1" applyBorder="1" applyAlignment="1">
      <alignment vertical="center"/>
    </xf>
    <xf numFmtId="42" fontId="92" fillId="21" borderId="577" xfId="15" applyNumberFormat="1" applyFill="1" applyBorder="1" applyAlignment="1">
      <alignment vertical="center"/>
    </xf>
    <xf numFmtId="42" fontId="92" fillId="0" borderId="577" xfId="15" applyNumberFormat="1" applyBorder="1" applyAlignment="1">
      <alignment vertical="center"/>
    </xf>
    <xf numFmtId="0" fontId="92" fillId="0" borderId="0" xfId="15"/>
    <xf numFmtId="0" fontId="92" fillId="33" borderId="0" xfId="11" applyFill="1"/>
    <xf numFmtId="0" fontId="92" fillId="0" borderId="188" xfId="11" applyBorder="1"/>
    <xf numFmtId="0" fontId="92" fillId="0" borderId="533" xfId="11" applyBorder="1"/>
    <xf numFmtId="1" fontId="91" fillId="34" borderId="25" xfId="13" applyNumberFormat="1" applyFont="1" applyFill="1" applyBorder="1"/>
    <xf numFmtId="9" fontId="91" fillId="34" borderId="0" xfId="13" applyFont="1" applyFill="1" applyBorder="1"/>
    <xf numFmtId="0" fontId="92" fillId="34" borderId="0" xfId="11" applyFill="1"/>
    <xf numFmtId="1" fontId="92" fillId="34" borderId="0" xfId="11" applyNumberFormat="1" applyFill="1"/>
    <xf numFmtId="0" fontId="92" fillId="0" borderId="527" xfId="11" applyBorder="1"/>
    <xf numFmtId="1" fontId="91" fillId="34" borderId="18" xfId="13" applyNumberFormat="1" applyFont="1" applyFill="1" applyBorder="1"/>
    <xf numFmtId="9" fontId="91" fillId="34" borderId="536" xfId="13" applyFont="1" applyFill="1" applyBorder="1"/>
    <xf numFmtId="0" fontId="92" fillId="34" borderId="536" xfId="11" applyFill="1" applyBorder="1"/>
    <xf numFmtId="1" fontId="92" fillId="34" borderId="536" xfId="11" applyNumberFormat="1" applyFill="1" applyBorder="1"/>
    <xf numFmtId="0" fontId="92" fillId="35" borderId="222" xfId="11" applyFill="1" applyBorder="1" applyAlignment="1">
      <alignment wrapText="1"/>
    </xf>
    <xf numFmtId="0" fontId="92" fillId="21" borderId="586" xfId="11" applyFill="1" applyBorder="1" applyAlignment="1">
      <alignment horizontal="center" vertical="center"/>
    </xf>
    <xf numFmtId="9" fontId="91" fillId="34" borderId="575" xfId="13" applyFont="1" applyFill="1" applyBorder="1"/>
    <xf numFmtId="0" fontId="92" fillId="34" borderId="582" xfId="11" applyFill="1" applyBorder="1"/>
    <xf numFmtId="1" fontId="92" fillId="34" borderId="582" xfId="11" applyNumberFormat="1" applyFill="1" applyBorder="1"/>
    <xf numFmtId="0" fontId="92" fillId="34" borderId="586" xfId="11" applyFill="1" applyBorder="1" applyAlignment="1">
      <alignment horizontal="left" vertical="center"/>
    </xf>
    <xf numFmtId="0" fontId="92" fillId="34" borderId="575" xfId="11" applyFill="1" applyBorder="1" applyAlignment="1">
      <alignment wrapText="1"/>
    </xf>
    <xf numFmtId="0" fontId="92" fillId="34" borderId="582" xfId="11" applyFill="1" applyBorder="1" applyAlignment="1">
      <alignment vertical="center"/>
    </xf>
    <xf numFmtId="0" fontId="92" fillId="34" borderId="586" xfId="11" applyFill="1" applyBorder="1" applyAlignment="1">
      <alignment horizontal="left" vertical="center" indent="1"/>
    </xf>
    <xf numFmtId="0" fontId="92" fillId="34" borderId="589" xfId="11" applyFill="1" applyBorder="1" applyAlignment="1">
      <alignment vertical="center"/>
    </xf>
    <xf numFmtId="1" fontId="92" fillId="34" borderId="589" xfId="11" applyNumberFormat="1" applyFill="1" applyBorder="1"/>
    <xf numFmtId="0" fontId="92" fillId="34" borderId="591" xfId="11" applyFill="1" applyBorder="1" applyAlignment="1">
      <alignment horizontal="left" indent="1"/>
    </xf>
    <xf numFmtId="0" fontId="92" fillId="34" borderId="592" xfId="11" applyFill="1" applyBorder="1"/>
    <xf numFmtId="0" fontId="92" fillId="34" borderId="583" xfId="11" applyFill="1" applyBorder="1" applyAlignment="1">
      <alignment horizontal="left" indent="1"/>
    </xf>
    <xf numFmtId="0" fontId="92" fillId="34" borderId="575" xfId="11" applyFill="1" applyBorder="1"/>
    <xf numFmtId="0" fontId="92" fillId="34" borderId="588" xfId="11" applyFill="1" applyBorder="1" applyAlignment="1">
      <alignment horizontal="left" indent="1"/>
    </xf>
    <xf numFmtId="0" fontId="92" fillId="34" borderId="589" xfId="11" applyFill="1" applyBorder="1" applyAlignment="1">
      <alignment wrapText="1"/>
    </xf>
    <xf numFmtId="9" fontId="91" fillId="34" borderId="589" xfId="13" applyFont="1" applyFill="1" applyBorder="1"/>
    <xf numFmtId="0" fontId="92" fillId="34" borderId="589" xfId="11" applyFill="1" applyBorder="1"/>
    <xf numFmtId="0" fontId="92" fillId="0" borderId="536" xfId="11" applyBorder="1"/>
    <xf numFmtId="0" fontId="92" fillId="34" borderId="586" xfId="11" applyFill="1" applyBorder="1" applyAlignment="1">
      <alignment horizontal="left" indent="1"/>
    </xf>
    <xf numFmtId="0" fontId="92" fillId="21" borderId="575" xfId="11" applyFill="1" applyBorder="1"/>
    <xf numFmtId="0" fontId="92" fillId="34" borderId="595" xfId="11" applyFill="1" applyBorder="1" applyAlignment="1">
      <alignment horizontal="left" indent="1"/>
    </xf>
    <xf numFmtId="0" fontId="92" fillId="34" borderId="596" xfId="11" applyFill="1" applyBorder="1"/>
    <xf numFmtId="0" fontId="92" fillId="34" borderId="595" xfId="11" applyFill="1" applyBorder="1" applyAlignment="1">
      <alignment horizontal="left" indent="2"/>
    </xf>
    <xf numFmtId="0" fontId="92" fillId="34" borderId="588" xfId="11" applyFill="1" applyBorder="1" applyAlignment="1">
      <alignment horizontal="left" indent="2"/>
    </xf>
    <xf numFmtId="1" fontId="92" fillId="21" borderId="589" xfId="11" applyNumberFormat="1" applyFill="1" applyBorder="1"/>
    <xf numFmtId="9" fontId="92" fillId="0" borderId="0" xfId="11" applyNumberFormat="1"/>
    <xf numFmtId="0" fontId="92" fillId="0" borderId="211" xfId="11" applyBorder="1"/>
    <xf numFmtId="0" fontId="92" fillId="0" borderId="127" xfId="11" applyBorder="1"/>
    <xf numFmtId="0" fontId="92" fillId="0" borderId="0" xfId="11" applyAlignment="1">
      <alignment horizontal="left" indent="1"/>
    </xf>
    <xf numFmtId="0" fontId="92" fillId="0" borderId="0" xfId="11" applyAlignment="1">
      <alignment wrapText="1"/>
    </xf>
    <xf numFmtId="9" fontId="91" fillId="0" borderId="0" xfId="13" applyFont="1" applyFill="1" applyBorder="1"/>
    <xf numFmtId="1" fontId="92" fillId="0" borderId="0" xfId="11" applyNumberFormat="1"/>
    <xf numFmtId="0" fontId="92" fillId="34" borderId="70" xfId="11" applyFill="1" applyBorder="1" applyAlignment="1">
      <alignment horizontal="left" indent="1"/>
    </xf>
    <xf numFmtId="0" fontId="92" fillId="34" borderId="57" xfId="11" applyFill="1" applyBorder="1"/>
    <xf numFmtId="0" fontId="92" fillId="34" borderId="515" xfId="11" applyFill="1" applyBorder="1" applyAlignment="1">
      <alignment horizontal="left" indent="1"/>
    </xf>
    <xf numFmtId="0" fontId="92" fillId="34" borderId="19" xfId="11" applyFill="1" applyBorder="1"/>
    <xf numFmtId="0" fontId="92" fillId="34" borderId="527" xfId="11" applyFill="1" applyBorder="1" applyAlignment="1">
      <alignment horizontal="left" indent="1"/>
    </xf>
    <xf numFmtId="0" fontId="92" fillId="34" borderId="536" xfId="11" applyFill="1" applyBorder="1" applyAlignment="1">
      <alignment wrapText="1"/>
    </xf>
    <xf numFmtId="1" fontId="91" fillId="34" borderId="15" xfId="16" applyNumberFormat="1" applyFont="1" applyFill="1" applyBorder="1"/>
    <xf numFmtId="9" fontId="91" fillId="34" borderId="19" xfId="16" applyFont="1" applyFill="1" applyBorder="1"/>
    <xf numFmtId="1" fontId="91" fillId="34" borderId="25" xfId="16" applyNumberFormat="1" applyFont="1" applyFill="1" applyBorder="1"/>
    <xf numFmtId="9" fontId="91" fillId="34" borderId="0" xfId="16" applyFont="1" applyFill="1" applyBorder="1"/>
    <xf numFmtId="1" fontId="91" fillId="34" borderId="16" xfId="16" applyNumberFormat="1" applyFont="1" applyFill="1" applyBorder="1"/>
    <xf numFmtId="9" fontId="91" fillId="34" borderId="6" xfId="16" applyFont="1" applyFill="1" applyBorder="1"/>
    <xf numFmtId="1" fontId="91" fillId="34" borderId="0" xfId="16" applyNumberFormat="1" applyFont="1" applyFill="1" applyBorder="1"/>
    <xf numFmtId="0" fontId="92" fillId="34" borderId="221" xfId="14" applyFill="1" applyBorder="1"/>
    <xf numFmtId="0" fontId="92" fillId="21" borderId="586" xfId="14" applyFill="1" applyBorder="1" applyAlignment="1">
      <alignment horizontal="center" vertical="center"/>
    </xf>
    <xf numFmtId="9" fontId="91" fillId="34" borderId="575" xfId="16" applyFont="1" applyFill="1" applyBorder="1" applyAlignment="1">
      <alignment vertical="center"/>
    </xf>
    <xf numFmtId="0" fontId="92" fillId="34" borderId="582" xfId="14" applyFill="1" applyBorder="1"/>
    <xf numFmtId="1" fontId="92" fillId="34" borderId="582" xfId="14" applyNumberFormat="1" applyFill="1" applyBorder="1"/>
    <xf numFmtId="0" fontId="92" fillId="21" borderId="588" xfId="14" applyFill="1" applyBorder="1" applyAlignment="1">
      <alignment horizontal="center" vertical="center"/>
    </xf>
    <xf numFmtId="9" fontId="91" fillId="34" borderId="589" xfId="16" applyFont="1" applyFill="1" applyBorder="1" applyAlignment="1">
      <alignment vertical="center"/>
    </xf>
    <xf numFmtId="0" fontId="92" fillId="34" borderId="589" xfId="14" applyFill="1" applyBorder="1"/>
    <xf numFmtId="1" fontId="92" fillId="34" borderId="589" xfId="14" applyNumberFormat="1" applyFill="1" applyBorder="1"/>
    <xf numFmtId="0" fontId="92" fillId="0" borderId="188" xfId="14" applyBorder="1"/>
    <xf numFmtId="0" fontId="92" fillId="0" borderId="533" xfId="14" applyBorder="1"/>
    <xf numFmtId="0" fontId="92" fillId="34" borderId="592" xfId="14" applyFill="1" applyBorder="1"/>
    <xf numFmtId="0" fontId="91" fillId="34" borderId="583" xfId="14" applyFont="1" applyFill="1" applyBorder="1" applyAlignment="1">
      <alignment horizontal="left" indent="1"/>
    </xf>
    <xf numFmtId="0" fontId="92" fillId="34" borderId="575" xfId="14" applyFill="1" applyBorder="1"/>
    <xf numFmtId="0" fontId="91" fillId="34" borderId="595" xfId="14" applyFont="1" applyFill="1" applyBorder="1" applyAlignment="1">
      <alignment horizontal="left" indent="1"/>
    </xf>
    <xf numFmtId="0" fontId="92" fillId="34" borderId="596" xfId="14" applyFill="1" applyBorder="1"/>
    <xf numFmtId="0" fontId="91" fillId="34" borderId="598" xfId="14" applyFont="1" applyFill="1" applyBorder="1" applyAlignment="1">
      <alignment horizontal="left" indent="1"/>
    </xf>
    <xf numFmtId="0" fontId="92" fillId="34" borderId="599" xfId="14" applyFill="1" applyBorder="1" applyAlignment="1">
      <alignment wrapText="1"/>
    </xf>
    <xf numFmtId="9" fontId="91" fillId="34" borderId="599" xfId="16" applyFont="1" applyFill="1" applyBorder="1"/>
    <xf numFmtId="1" fontId="92" fillId="34" borderId="599" xfId="14" applyNumberFormat="1" applyFill="1" applyBorder="1"/>
    <xf numFmtId="0" fontId="91" fillId="34" borderId="591" xfId="14" applyFont="1" applyFill="1" applyBorder="1" applyAlignment="1">
      <alignment horizontal="left" indent="1"/>
    </xf>
    <xf numFmtId="0" fontId="91" fillId="34" borderId="586" xfId="14" applyFont="1" applyFill="1" applyBorder="1" applyAlignment="1">
      <alignment horizontal="left" indent="1"/>
    </xf>
    <xf numFmtId="0" fontId="91" fillId="34" borderId="588" xfId="14" applyFont="1" applyFill="1" applyBorder="1" applyAlignment="1">
      <alignment horizontal="left" indent="1"/>
    </xf>
    <xf numFmtId="0" fontId="92" fillId="34" borderId="589" xfId="14" applyFill="1" applyBorder="1" applyAlignment="1">
      <alignment wrapText="1"/>
    </xf>
    <xf numFmtId="9" fontId="91" fillId="34" borderId="589" xfId="16" applyFont="1" applyFill="1" applyBorder="1"/>
    <xf numFmtId="1" fontId="92" fillId="34" borderId="592" xfId="14" applyNumberFormat="1" applyFill="1" applyBorder="1"/>
    <xf numFmtId="1" fontId="92" fillId="34" borderId="19" xfId="14" applyNumberFormat="1" applyFill="1" applyBorder="1"/>
    <xf numFmtId="1" fontId="92" fillId="34" borderId="575" xfId="14" applyNumberFormat="1" applyFill="1" applyBorder="1"/>
    <xf numFmtId="42" fontId="92" fillId="34" borderId="575" xfId="14" applyNumberFormat="1" applyFill="1" applyBorder="1"/>
    <xf numFmtId="6" fontId="0" fillId="0" borderId="0" xfId="0" applyNumberFormat="1"/>
    <xf numFmtId="0" fontId="116" fillId="0" borderId="536" xfId="0" applyFont="1" applyBorder="1" applyAlignment="1">
      <alignment vertical="center"/>
    </xf>
    <xf numFmtId="0" fontId="116" fillId="0" borderId="536" xfId="0" applyFont="1" applyBorder="1" applyAlignment="1">
      <alignment horizontal="center" vertical="center" wrapText="1"/>
    </xf>
    <xf numFmtId="0" fontId="116" fillId="0" borderId="0" xfId="0" applyFont="1" applyAlignment="1">
      <alignment horizontal="center" vertical="center" wrapText="1"/>
    </xf>
    <xf numFmtId="0" fontId="117" fillId="0" borderId="0" xfId="0" applyFont="1" applyAlignment="1">
      <alignment vertical="center"/>
    </xf>
    <xf numFmtId="6" fontId="22" fillId="0" borderId="0" xfId="0" applyNumberFormat="1" applyFont="1"/>
    <xf numFmtId="0" fontId="118" fillId="0" borderId="0" xfId="0" applyFont="1"/>
    <xf numFmtId="6" fontId="117" fillId="0" borderId="0" xfId="0" applyNumberFormat="1" applyFont="1" applyAlignment="1">
      <alignment horizontal="right" vertical="center"/>
    </xf>
    <xf numFmtId="1" fontId="95" fillId="35" borderId="600" xfId="11" applyNumberFormat="1" applyFont="1" applyFill="1" applyBorder="1"/>
    <xf numFmtId="0" fontId="65" fillId="0" borderId="53" xfId="11" applyFont="1" applyBorder="1"/>
    <xf numFmtId="0" fontId="92" fillId="0" borderId="221" xfId="11" applyBorder="1"/>
    <xf numFmtId="0" fontId="92" fillId="0" borderId="54" xfId="11" applyBorder="1"/>
    <xf numFmtId="0" fontId="0" fillId="12" borderId="0" xfId="0" applyFill="1" applyAlignment="1">
      <alignment horizontal="left"/>
    </xf>
    <xf numFmtId="0" fontId="0" fillId="0" borderId="436" xfId="0" applyBorder="1" applyAlignment="1">
      <alignment vertical="top"/>
    </xf>
    <xf numFmtId="0" fontId="0" fillId="0" borderId="437" xfId="0" applyBorder="1" applyAlignment="1">
      <alignment vertical="top"/>
    </xf>
    <xf numFmtId="0" fontId="0" fillId="0" borderId="188" xfId="0" applyBorder="1" applyAlignment="1">
      <alignment vertical="top"/>
    </xf>
    <xf numFmtId="0" fontId="0" fillId="0" borderId="552" xfId="0" applyBorder="1" applyAlignment="1">
      <alignment vertical="top"/>
    </xf>
    <xf numFmtId="0" fontId="0" fillId="0" borderId="74" xfId="0" applyBorder="1" applyAlignment="1">
      <alignment vertical="top"/>
    </xf>
    <xf numFmtId="0" fontId="0" fillId="0" borderId="419" xfId="0" applyBorder="1" applyAlignment="1">
      <alignment vertical="top"/>
    </xf>
    <xf numFmtId="0" fontId="44" fillId="0" borderId="0" xfId="0" applyFont="1" applyAlignment="1">
      <alignment horizontal="left" vertical="top" wrapText="1"/>
    </xf>
    <xf numFmtId="0" fontId="14" fillId="0" borderId="6" xfId="0" applyFont="1" applyBorder="1" applyAlignment="1" applyProtection="1">
      <alignment horizontal="left"/>
      <protection locked="0"/>
    </xf>
    <xf numFmtId="0" fontId="46" fillId="0" borderId="6" xfId="0" applyFont="1" applyBorder="1" applyAlignment="1" applyProtection="1">
      <alignment horizontal="left"/>
      <protection locked="0"/>
    </xf>
    <xf numFmtId="0" fontId="18" fillId="0" borderId="6" xfId="0" applyFont="1" applyBorder="1" applyAlignment="1" applyProtection="1">
      <alignment horizontal="left"/>
      <protection locked="0"/>
    </xf>
    <xf numFmtId="0" fontId="14" fillId="0" borderId="6" xfId="0" applyFont="1" applyBorder="1" applyProtection="1">
      <protection locked="0"/>
    </xf>
    <xf numFmtId="0" fontId="19" fillId="15" borderId="0" xfId="0" applyFont="1" applyFill="1"/>
    <xf numFmtId="0" fontId="14" fillId="0" borderId="0" xfId="0" applyFont="1"/>
    <xf numFmtId="0" fontId="14" fillId="0" borderId="0" xfId="0" applyFont="1" applyAlignment="1">
      <alignment horizontal="right" vertical="center"/>
    </xf>
    <xf numFmtId="0" fontId="14" fillId="0" borderId="6" xfId="0" applyFont="1" applyBorder="1" applyAlignment="1">
      <alignment horizontal="right" vertical="center"/>
    </xf>
    <xf numFmtId="0" fontId="14" fillId="0" borderId="25" xfId="0" applyFont="1" applyBorder="1" applyAlignment="1">
      <alignment horizontal="right" vertical="center"/>
    </xf>
    <xf numFmtId="0" fontId="14" fillId="0" borderId="26" xfId="0" applyFont="1" applyBorder="1" applyAlignment="1">
      <alignment horizontal="right" vertical="center"/>
    </xf>
    <xf numFmtId="0" fontId="14" fillId="0" borderId="6" xfId="0" quotePrefix="1" applyFont="1" applyBorder="1" applyAlignment="1" applyProtection="1">
      <alignment horizontal="left"/>
      <protection locked="0"/>
    </xf>
    <xf numFmtId="0" fontId="18" fillId="15" borderId="155" xfId="0" applyFont="1" applyFill="1" applyBorder="1" applyAlignment="1">
      <alignment horizontal="left" vertical="center" wrapText="1"/>
    </xf>
    <xf numFmtId="0" fontId="18" fillId="15" borderId="211" xfId="0" applyFont="1" applyFill="1" applyBorder="1" applyAlignment="1">
      <alignment horizontal="left" vertical="center" wrapText="1"/>
    </xf>
    <xf numFmtId="0" fontId="39" fillId="0" borderId="261" xfId="0" applyFont="1" applyBorder="1" applyAlignment="1" applyProtection="1">
      <alignment wrapText="1"/>
      <protection locked="0"/>
    </xf>
    <xf numFmtId="0" fontId="39" fillId="0" borderId="237" xfId="0" applyFont="1" applyBorder="1" applyAlignment="1" applyProtection="1">
      <alignment wrapText="1"/>
      <protection locked="0"/>
    </xf>
    <xf numFmtId="0" fontId="39" fillId="0" borderId="278" xfId="0" applyFont="1" applyBorder="1" applyAlignment="1" applyProtection="1">
      <alignment wrapText="1"/>
      <protection locked="0"/>
    </xf>
    <xf numFmtId="0" fontId="39" fillId="0" borderId="241" xfId="0" applyFont="1" applyBorder="1" applyAlignment="1" applyProtection="1">
      <alignment wrapText="1"/>
      <protection locked="0"/>
    </xf>
    <xf numFmtId="0" fontId="47" fillId="0" borderId="0" xfId="0" applyFont="1" applyAlignment="1">
      <alignment horizontal="center" wrapText="1"/>
    </xf>
    <xf numFmtId="0" fontId="47" fillId="0" borderId="524" xfId="0" applyFont="1" applyBorder="1" applyAlignment="1">
      <alignment horizontal="center" wrapText="1"/>
    </xf>
    <xf numFmtId="0" fontId="3" fillId="6" borderId="374" xfId="0" applyFont="1" applyFill="1" applyBorder="1" applyAlignment="1">
      <alignment horizontal="center"/>
    </xf>
    <xf numFmtId="0" fontId="3" fillId="6" borderId="238" xfId="0" applyFont="1" applyFill="1" applyBorder="1" applyAlignment="1">
      <alignment horizontal="center"/>
    </xf>
    <xf numFmtId="0" fontId="1" fillId="6" borderId="374" xfId="0" applyFont="1" applyFill="1" applyBorder="1" applyAlignment="1">
      <alignment horizontal="center"/>
    </xf>
    <xf numFmtId="0" fontId="1" fillId="6" borderId="238" xfId="0" applyFont="1" applyFill="1" applyBorder="1" applyAlignment="1">
      <alignment horizontal="center"/>
    </xf>
    <xf numFmtId="0" fontId="47" fillId="0" borderId="188" xfId="0" applyFont="1" applyBorder="1" applyAlignment="1">
      <alignment horizontal="center" vertical="center" wrapText="1"/>
    </xf>
    <xf numFmtId="0" fontId="47" fillId="0" borderId="524" xfId="0" applyFont="1" applyBorder="1" applyAlignment="1">
      <alignment horizontal="center" vertical="center" wrapText="1"/>
    </xf>
    <xf numFmtId="0" fontId="1" fillId="6" borderId="493" xfId="0" applyFont="1" applyFill="1" applyBorder="1" applyAlignment="1">
      <alignment horizontal="center"/>
    </xf>
    <xf numFmtId="0" fontId="1" fillId="6" borderId="494" xfId="0" applyFont="1" applyFill="1" applyBorder="1" applyAlignment="1">
      <alignment horizontal="center"/>
    </xf>
    <xf numFmtId="0" fontId="5" fillId="6" borderId="27" xfId="0" applyFont="1" applyFill="1" applyBorder="1" applyAlignment="1">
      <alignment horizontal="center"/>
    </xf>
    <xf numFmtId="0" fontId="5" fillId="6" borderId="492" xfId="0" applyFont="1" applyFill="1" applyBorder="1" applyAlignment="1">
      <alignment horizontal="center"/>
    </xf>
    <xf numFmtId="0" fontId="39" fillId="0" borderId="283" xfId="0" applyFont="1" applyBorder="1" applyAlignment="1" applyProtection="1">
      <alignment wrapText="1"/>
      <protection locked="0"/>
    </xf>
    <xf numFmtId="0" fontId="39" fillId="0" borderId="471" xfId="0" applyFont="1" applyBorder="1" applyAlignment="1" applyProtection="1">
      <alignment wrapText="1"/>
      <protection locked="0"/>
    </xf>
    <xf numFmtId="0" fontId="38" fillId="0" borderId="374" xfId="0" applyFont="1" applyBorder="1" applyAlignment="1" applyProtection="1">
      <alignment horizontal="center"/>
      <protection locked="0"/>
    </xf>
    <xf numFmtId="0" fontId="38" fillId="0" borderId="237" xfId="0" applyFont="1" applyBorder="1" applyAlignment="1" applyProtection="1">
      <alignment horizontal="center"/>
      <protection locked="0"/>
    </xf>
    <xf numFmtId="0" fontId="18" fillId="15" borderId="485" xfId="0" applyFont="1" applyFill="1" applyBorder="1" applyAlignment="1">
      <alignment horizontal="left" vertical="center"/>
    </xf>
    <xf numFmtId="0" fontId="18" fillId="15" borderId="211" xfId="0" applyFont="1" applyFill="1" applyBorder="1" applyAlignment="1">
      <alignment horizontal="left" vertical="center"/>
    </xf>
    <xf numFmtId="0" fontId="18" fillId="15" borderId="486" xfId="0" applyFont="1" applyFill="1" applyBorder="1" applyAlignment="1">
      <alignment horizontal="left" vertical="center"/>
    </xf>
    <xf numFmtId="0" fontId="38" fillId="0" borderId="424" xfId="0" applyFont="1" applyBorder="1" applyProtection="1">
      <protection locked="0"/>
    </xf>
    <xf numFmtId="0" fontId="38" fillId="0" borderId="471" xfId="0" applyFont="1" applyBorder="1" applyProtection="1">
      <protection locked="0"/>
    </xf>
    <xf numFmtId="0" fontId="38" fillId="0" borderId="484" xfId="0" applyFont="1" applyBorder="1" applyProtection="1">
      <protection locked="0"/>
    </xf>
    <xf numFmtId="0" fontId="38" fillId="0" borderId="374" xfId="0" applyFont="1" applyBorder="1" applyProtection="1">
      <protection locked="0"/>
    </xf>
    <xf numFmtId="0" fontId="38" fillId="0" borderId="237" xfId="0" applyFont="1" applyBorder="1" applyProtection="1">
      <protection locked="0"/>
    </xf>
    <xf numFmtId="0" fontId="38" fillId="0" borderId="373" xfId="0" applyFont="1" applyBorder="1" applyProtection="1">
      <protection locked="0"/>
    </xf>
    <xf numFmtId="0" fontId="39" fillId="0" borderId="374" xfId="0" applyFont="1" applyBorder="1" applyAlignment="1" applyProtection="1">
      <alignment horizontal="center"/>
      <protection locked="0"/>
    </xf>
    <xf numFmtId="0" fontId="39" fillId="0" borderId="237" xfId="0" applyFont="1" applyBorder="1" applyAlignment="1" applyProtection="1">
      <alignment horizontal="center"/>
      <protection locked="0"/>
    </xf>
    <xf numFmtId="0" fontId="15" fillId="6" borderId="453" xfId="0" applyFont="1" applyFill="1" applyBorder="1"/>
    <xf numFmtId="0" fontId="39" fillId="0" borderId="422" xfId="0" applyFont="1" applyBorder="1" applyAlignment="1" applyProtection="1">
      <alignment horizontal="center"/>
      <protection locked="0"/>
    </xf>
    <xf numFmtId="0" fontId="39" fillId="0" borderId="241" xfId="0" applyFont="1" applyBorder="1" applyAlignment="1" applyProtection="1">
      <alignment horizontal="center"/>
      <protection locked="0"/>
    </xf>
    <xf numFmtId="9" fontId="18" fillId="15" borderId="485" xfId="0" applyNumberFormat="1" applyFont="1" applyFill="1" applyBorder="1" applyAlignment="1">
      <alignment horizontal="center" vertical="center" wrapText="1"/>
    </xf>
    <xf numFmtId="9" fontId="18" fillId="15" borderId="127" xfId="0" applyNumberFormat="1" applyFont="1" applyFill="1" applyBorder="1" applyAlignment="1">
      <alignment horizontal="center" vertical="center" wrapText="1"/>
    </xf>
    <xf numFmtId="0" fontId="3" fillId="6" borderId="424" xfId="0" applyFont="1" applyFill="1" applyBorder="1" applyAlignment="1">
      <alignment horizontal="center"/>
    </xf>
    <xf numFmtId="0" fontId="3" fillId="6" borderId="472" xfId="0" applyFont="1" applyFill="1" applyBorder="1" applyAlignment="1">
      <alignment horizontal="center"/>
    </xf>
    <xf numFmtId="0" fontId="38" fillId="0" borderId="422" xfId="0" applyFont="1" applyBorder="1" applyProtection="1">
      <protection locked="0"/>
    </xf>
    <xf numFmtId="0" fontId="38" fillId="0" borderId="241" xfId="0" applyFont="1" applyBorder="1" applyProtection="1">
      <protection locked="0"/>
    </xf>
    <xf numFmtId="0" fontId="38" fillId="0" borderId="425" xfId="0" applyFont="1" applyBorder="1" applyProtection="1">
      <protection locked="0"/>
    </xf>
    <xf numFmtId="9" fontId="18" fillId="15" borderId="485" xfId="0" applyNumberFormat="1" applyFont="1" applyFill="1" applyBorder="1" applyAlignment="1">
      <alignment horizontal="left" vertical="center" wrapText="1"/>
    </xf>
    <xf numFmtId="9" fontId="18" fillId="15" borderId="211" xfId="0" applyNumberFormat="1" applyFont="1" applyFill="1" applyBorder="1" applyAlignment="1">
      <alignment horizontal="left" vertical="center" wrapText="1"/>
    </xf>
    <xf numFmtId="0" fontId="38" fillId="0" borderId="424" xfId="0" applyFont="1" applyBorder="1" applyAlignment="1" applyProtection="1">
      <alignment horizontal="left"/>
      <protection locked="0"/>
    </xf>
    <xf numFmtId="0" fontId="38" fillId="0" borderId="471" xfId="0" applyFont="1" applyBorder="1" applyAlignment="1" applyProtection="1">
      <alignment horizontal="left"/>
      <protection locked="0"/>
    </xf>
    <xf numFmtId="0" fontId="15" fillId="0" borderId="0" xfId="0" applyFont="1" applyAlignment="1">
      <alignment horizontal="left" wrapText="1"/>
    </xf>
    <xf numFmtId="0" fontId="19" fillId="15" borderId="0" xfId="0" applyFont="1" applyFill="1" applyAlignment="1">
      <alignment vertical="center"/>
    </xf>
    <xf numFmtId="0" fontId="2" fillId="12" borderId="136" xfId="0" applyFont="1" applyFill="1" applyBorder="1" applyAlignment="1">
      <alignment horizontal="center"/>
    </xf>
    <xf numFmtId="0" fontId="2" fillId="12" borderId="8" xfId="0" applyFont="1" applyFill="1" applyBorder="1" applyAlignment="1">
      <alignment horizontal="center"/>
    </xf>
    <xf numFmtId="0" fontId="15" fillId="6" borderId="215" xfId="0" applyFont="1" applyFill="1" applyBorder="1"/>
    <xf numFmtId="0" fontId="2" fillId="7" borderId="153" xfId="0" applyFont="1" applyFill="1" applyBorder="1"/>
    <xf numFmtId="0" fontId="2" fillId="7" borderId="419" xfId="0" applyFont="1" applyFill="1" applyBorder="1"/>
    <xf numFmtId="0" fontId="2" fillId="7" borderId="426" xfId="0" applyFont="1" applyFill="1" applyBorder="1"/>
    <xf numFmtId="0" fontId="37" fillId="15" borderId="213" xfId="0" applyFont="1" applyFill="1" applyBorder="1" applyAlignment="1">
      <alignment horizontal="center" vertical="center" wrapText="1"/>
    </xf>
    <xf numFmtId="0" fontId="37" fillId="15" borderId="22" xfId="0" applyFont="1" applyFill="1" applyBorder="1" applyAlignment="1">
      <alignment horizontal="center" vertical="center" wrapText="1"/>
    </xf>
    <xf numFmtId="0" fontId="37" fillId="15" borderId="209" xfId="0" applyFont="1" applyFill="1" applyBorder="1" applyAlignment="1">
      <alignment horizontal="center" vertical="center" wrapText="1"/>
    </xf>
    <xf numFmtId="0" fontId="37" fillId="15" borderId="4" xfId="0" applyFont="1" applyFill="1" applyBorder="1" applyAlignment="1">
      <alignment horizontal="center" vertical="center" wrapText="1"/>
    </xf>
    <xf numFmtId="0" fontId="37" fillId="15" borderId="210" xfId="0" applyFont="1" applyFill="1" applyBorder="1" applyAlignment="1">
      <alignment horizontal="center" vertical="center" wrapText="1"/>
    </xf>
    <xf numFmtId="0" fontId="37" fillId="15" borderId="11" xfId="0" applyFont="1" applyFill="1" applyBorder="1" applyAlignment="1">
      <alignment horizontal="center" vertical="center" wrapText="1"/>
    </xf>
    <xf numFmtId="0" fontId="37" fillId="6" borderId="207" xfId="0" applyFont="1" applyFill="1" applyBorder="1" applyAlignment="1">
      <alignment horizontal="center" vertical="center" wrapText="1"/>
    </xf>
    <xf numFmtId="0" fontId="37" fillId="6" borderId="216" xfId="0" applyFont="1" applyFill="1" applyBorder="1" applyAlignment="1">
      <alignment horizontal="center" vertical="center" wrapText="1"/>
    </xf>
    <xf numFmtId="0" fontId="37" fillId="6" borderId="209"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22" fillId="26" borderId="209" xfId="0" applyFont="1" applyFill="1" applyBorder="1" applyAlignment="1">
      <alignment horizontal="center" vertical="center"/>
    </xf>
    <xf numFmtId="0" fontId="22" fillId="26" borderId="76" xfId="0" applyFont="1" applyFill="1" applyBorder="1" applyAlignment="1">
      <alignment horizontal="center" vertical="center"/>
    </xf>
    <xf numFmtId="0" fontId="3" fillId="0" borderId="15"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15" fillId="6" borderId="524" xfId="0" applyFont="1" applyFill="1" applyBorder="1"/>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15" fillId="6" borderId="74" xfId="0" applyFont="1" applyFill="1" applyBorder="1"/>
    <xf numFmtId="0" fontId="19" fillId="15" borderId="0" xfId="0" applyFont="1" applyFill="1" applyAlignment="1">
      <alignment horizontal="left"/>
    </xf>
    <xf numFmtId="0" fontId="3" fillId="3" borderId="15"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5" fontId="25" fillId="12" borderId="77" xfId="0" applyNumberFormat="1" applyFont="1" applyFill="1" applyBorder="1" applyAlignment="1">
      <alignment horizontal="center" vertical="center" wrapText="1"/>
    </xf>
    <xf numFmtId="5" fontId="25" fillId="12" borderId="534" xfId="0" applyNumberFormat="1" applyFont="1" applyFill="1" applyBorder="1" applyAlignment="1">
      <alignment horizontal="center" vertical="center" wrapText="1"/>
    </xf>
    <xf numFmtId="42" fontId="15" fillId="0" borderId="0" xfId="0" applyNumberFormat="1" applyFont="1" applyAlignment="1">
      <alignment horizontal="center" vertical="center" wrapText="1"/>
    </xf>
    <xf numFmtId="42" fontId="15" fillId="0" borderId="90" xfId="0" applyNumberFormat="1" applyFont="1" applyBorder="1" applyAlignment="1">
      <alignment horizontal="center" vertical="center" wrapText="1"/>
    </xf>
    <xf numFmtId="0" fontId="25" fillId="10" borderId="531" xfId="0" applyFont="1" applyFill="1" applyBorder="1" applyAlignment="1">
      <alignment horizontal="center" vertical="center" wrapText="1"/>
    </xf>
    <xf numFmtId="0" fontId="25" fillId="10" borderId="447" xfId="0" applyFont="1" applyFill="1" applyBorder="1" applyAlignment="1">
      <alignment horizontal="center" vertical="center" wrapText="1"/>
    </xf>
    <xf numFmtId="0" fontId="25" fillId="10" borderId="527" xfId="0" applyFont="1" applyFill="1" applyBorder="1" applyAlignment="1">
      <alignment horizontal="center" vertical="center" wrapText="1"/>
    </xf>
    <xf numFmtId="0" fontId="23" fillId="0" borderId="53" xfId="0" applyFont="1" applyBorder="1" applyAlignment="1" applyProtection="1">
      <alignment vertical="center"/>
      <protection locked="0"/>
    </xf>
    <xf numFmtId="0" fontId="23" fillId="0" borderId="51" xfId="0" applyFont="1" applyBorder="1" applyAlignment="1" applyProtection="1">
      <alignment vertical="center"/>
      <protection locked="0"/>
    </xf>
    <xf numFmtId="0" fontId="23" fillId="0" borderId="54" xfId="0" applyFont="1" applyBorder="1" applyAlignment="1" applyProtection="1">
      <alignment vertical="center"/>
      <protection locked="0"/>
    </xf>
    <xf numFmtId="0" fontId="26" fillId="7" borderId="532" xfId="0" applyFont="1" applyFill="1" applyBorder="1" applyAlignment="1">
      <alignment horizontal="center"/>
    </xf>
    <xf numFmtId="0" fontId="26" fillId="12" borderId="531" xfId="0" applyFont="1" applyFill="1" applyBorder="1" applyAlignment="1">
      <alignment horizontal="center"/>
    </xf>
    <xf numFmtId="0" fontId="26" fillId="12" borderId="532" xfId="0" applyFont="1" applyFill="1" applyBorder="1" applyAlignment="1">
      <alignment horizontal="center"/>
    </xf>
    <xf numFmtId="0" fontId="26" fillId="12" borderId="533" xfId="0" applyFont="1" applyFill="1" applyBorder="1" applyAlignment="1">
      <alignment horizontal="center"/>
    </xf>
    <xf numFmtId="0" fontId="25" fillId="10" borderId="529" xfId="0" applyFont="1" applyFill="1" applyBorder="1" applyAlignment="1">
      <alignment horizontal="center" vertical="center" wrapText="1"/>
    </xf>
    <xf numFmtId="0" fontId="25" fillId="10" borderId="78" xfId="0" applyFont="1" applyFill="1" applyBorder="1" applyAlignment="1">
      <alignment horizontal="center" vertical="center" wrapText="1"/>
    </xf>
    <xf numFmtId="0" fontId="25" fillId="10" borderId="530" xfId="0" applyFont="1" applyFill="1" applyBorder="1" applyAlignment="1">
      <alignment horizontal="center" vertical="center" wrapText="1"/>
    </xf>
    <xf numFmtId="5" fontId="25" fillId="7" borderId="77" xfId="0" applyNumberFormat="1" applyFont="1" applyFill="1" applyBorder="1" applyAlignment="1">
      <alignment horizontal="center" vertical="center" wrapText="1"/>
    </xf>
    <xf numFmtId="5" fontId="25" fillId="7" borderId="534" xfId="0" applyNumberFormat="1" applyFont="1" applyFill="1" applyBorder="1" applyAlignment="1">
      <alignment horizontal="center" vertical="center" wrapText="1"/>
    </xf>
    <xf numFmtId="44" fontId="21" fillId="0" borderId="374" xfId="0" applyNumberFormat="1" applyFont="1" applyBorder="1" applyAlignment="1" applyProtection="1">
      <alignment vertical="center"/>
      <protection locked="0"/>
    </xf>
    <xf numFmtId="44" fontId="21" fillId="0" borderId="238" xfId="0" applyNumberFormat="1" applyFont="1" applyBorder="1" applyAlignment="1" applyProtection="1">
      <alignment vertical="center"/>
      <protection locked="0"/>
    </xf>
    <xf numFmtId="44" fontId="21" fillId="0" borderId="141" xfId="0" applyNumberFormat="1" applyFont="1" applyBorder="1" applyAlignment="1" applyProtection="1">
      <alignment vertical="center"/>
      <protection locked="0"/>
    </xf>
    <xf numFmtId="44" fontId="21" fillId="0" borderId="420" xfId="0" applyNumberFormat="1" applyFont="1" applyBorder="1" applyAlignment="1" applyProtection="1">
      <alignment vertical="center"/>
      <protection locked="0"/>
    </xf>
    <xf numFmtId="0" fontId="5" fillId="7" borderId="129" xfId="0" applyFont="1" applyFill="1" applyBorder="1" applyAlignment="1">
      <alignment horizontal="center"/>
    </xf>
    <xf numFmtId="0" fontId="5" fillId="7" borderId="211" xfId="0" applyFont="1" applyFill="1" applyBorder="1" applyAlignment="1">
      <alignment horizontal="center"/>
    </xf>
    <xf numFmtId="0" fontId="5" fillId="7" borderId="127" xfId="0" applyFont="1" applyFill="1" applyBorder="1" applyAlignment="1">
      <alignment horizontal="center"/>
    </xf>
    <xf numFmtId="5" fontId="8" fillId="15" borderId="57" xfId="0" applyNumberFormat="1" applyFont="1" applyFill="1" applyBorder="1" applyAlignment="1">
      <alignment horizontal="center" vertical="center" wrapText="1"/>
    </xf>
    <xf numFmtId="5" fontId="8" fillId="15" borderId="56" xfId="0" applyNumberFormat="1" applyFont="1" applyFill="1" applyBorder="1" applyAlignment="1">
      <alignment horizontal="center" vertical="center" wrapText="1"/>
    </xf>
    <xf numFmtId="44" fontId="21" fillId="0" borderId="395" xfId="0" applyNumberFormat="1" applyFont="1" applyBorder="1" applyAlignment="1" applyProtection="1">
      <alignment vertical="center"/>
      <protection locked="0"/>
    </xf>
    <xf numFmtId="44" fontId="21" fillId="0" borderId="233" xfId="0" applyNumberFormat="1" applyFont="1" applyBorder="1" applyAlignment="1" applyProtection="1">
      <alignment vertical="center"/>
      <protection locked="0"/>
    </xf>
    <xf numFmtId="44" fontId="21" fillId="0" borderId="399" xfId="0" applyNumberFormat="1" applyFont="1" applyBorder="1" applyAlignment="1" applyProtection="1">
      <alignment vertical="center"/>
      <protection locked="0"/>
    </xf>
    <xf numFmtId="44" fontId="21" fillId="0" borderId="339" xfId="0" applyNumberFormat="1" applyFont="1" applyBorder="1" applyAlignment="1" applyProtection="1">
      <alignment vertical="center"/>
      <protection locked="0"/>
    </xf>
    <xf numFmtId="9" fontId="21" fillId="0" borderId="374" xfId="0" applyNumberFormat="1" applyFont="1" applyBorder="1" applyAlignment="1" applyProtection="1">
      <alignment vertical="center"/>
      <protection locked="0"/>
    </xf>
    <xf numFmtId="0" fontId="86" fillId="0" borderId="188" xfId="0" applyFont="1" applyBorder="1" applyAlignment="1">
      <alignment horizontal="center" vertical="center"/>
    </xf>
    <xf numFmtId="0" fontId="86" fillId="0" borderId="533" xfId="0" applyFont="1" applyBorder="1" applyAlignment="1">
      <alignment horizontal="center" vertical="center"/>
    </xf>
    <xf numFmtId="168" fontId="23" fillId="0" borderId="53" xfId="0" applyNumberFormat="1" applyFont="1" applyBorder="1" applyAlignment="1" applyProtection="1">
      <alignment vertical="center"/>
      <protection locked="0"/>
    </xf>
    <xf numFmtId="168" fontId="23" fillId="0" borderId="51" xfId="0" applyNumberFormat="1" applyFont="1" applyBorder="1" applyAlignment="1" applyProtection="1">
      <alignment vertical="center"/>
      <protection locked="0"/>
    </xf>
    <xf numFmtId="168" fontId="23" fillId="0" borderId="54" xfId="0" applyNumberFormat="1" applyFont="1" applyBorder="1" applyAlignment="1" applyProtection="1">
      <alignment vertical="center"/>
      <protection locked="0"/>
    </xf>
    <xf numFmtId="0" fontId="26" fillId="7" borderId="123" xfId="0" applyFont="1" applyFill="1" applyBorder="1" applyAlignment="1">
      <alignment horizontal="center"/>
    </xf>
    <xf numFmtId="0" fontId="26" fillId="7" borderId="50" xfId="0" applyFont="1" applyFill="1" applyBorder="1" applyAlignment="1">
      <alignment horizontal="center"/>
    </xf>
    <xf numFmtId="0" fontId="26" fillId="7" borderId="124" xfId="0" applyFont="1" applyFill="1" applyBorder="1" applyAlignment="1">
      <alignment horizontal="center"/>
    </xf>
    <xf numFmtId="0" fontId="15" fillId="15" borderId="53" xfId="0" applyFont="1" applyFill="1" applyBorder="1" applyAlignment="1">
      <alignment horizontal="center"/>
    </xf>
    <xf numFmtId="0" fontId="15" fillId="15" borderId="48" xfId="0" applyFont="1" applyFill="1" applyBorder="1" applyAlignment="1">
      <alignment horizontal="center"/>
    </xf>
    <xf numFmtId="5" fontId="15" fillId="15" borderId="75" xfId="0" applyNumberFormat="1" applyFont="1" applyFill="1" applyBorder="1" applyAlignment="1">
      <alignment horizontal="center" vertical="center"/>
    </xf>
    <xf numFmtId="5" fontId="15" fillId="15" borderId="76" xfId="0" applyNumberFormat="1" applyFont="1" applyFill="1" applyBorder="1" applyAlignment="1">
      <alignment horizontal="center" vertical="center"/>
    </xf>
    <xf numFmtId="5" fontId="15" fillId="15" borderId="17" xfId="0" applyNumberFormat="1" applyFont="1" applyFill="1" applyBorder="1" applyAlignment="1">
      <alignment horizontal="center" vertical="center"/>
    </xf>
    <xf numFmtId="0" fontId="15" fillId="7" borderId="77" xfId="0" applyFont="1" applyFill="1" applyBorder="1" applyAlignment="1">
      <alignment horizontal="center" vertical="center" wrapText="1"/>
    </xf>
    <xf numFmtId="0" fontId="15" fillId="7" borderId="24" xfId="0" applyFont="1" applyFill="1" applyBorder="1" applyAlignment="1">
      <alignment horizontal="center" vertical="center" wrapText="1"/>
    </xf>
    <xf numFmtId="5" fontId="15" fillId="15" borderId="82" xfId="0" applyNumberFormat="1" applyFont="1" applyFill="1" applyBorder="1" applyAlignment="1">
      <alignment horizontal="center" vertical="center" wrapText="1"/>
    </xf>
    <xf numFmtId="5" fontId="15" fillId="15" borderId="83" xfId="0" applyNumberFormat="1" applyFont="1" applyFill="1" applyBorder="1" applyAlignment="1">
      <alignment horizontal="center" vertical="center" wrapText="1"/>
    </xf>
    <xf numFmtId="5" fontId="15" fillId="15" borderId="23" xfId="0" applyNumberFormat="1" applyFont="1" applyFill="1" applyBorder="1" applyAlignment="1">
      <alignment horizontal="center" vertical="center" wrapText="1"/>
    </xf>
    <xf numFmtId="0" fontId="36" fillId="15" borderId="0" xfId="0" applyFont="1" applyFill="1"/>
    <xf numFmtId="0" fontId="36" fillId="15" borderId="153" xfId="0" applyFont="1" applyFill="1" applyBorder="1"/>
    <xf numFmtId="0" fontId="36" fillId="15" borderId="212" xfId="0" applyFont="1" applyFill="1" applyBorder="1"/>
    <xf numFmtId="0" fontId="48" fillId="15" borderId="153" xfId="0" applyFont="1" applyFill="1" applyBorder="1"/>
    <xf numFmtId="0" fontId="48" fillId="15" borderId="419" xfId="0" applyFont="1" applyFill="1" applyBorder="1"/>
    <xf numFmtId="0" fontId="48" fillId="6" borderId="74" xfId="0" applyFont="1" applyFill="1" applyBorder="1"/>
    <xf numFmtId="9" fontId="49" fillId="7" borderId="153" xfId="0" applyNumberFormat="1" applyFont="1" applyFill="1" applyBorder="1" applyAlignment="1" applyProtection="1">
      <alignment horizontal="center"/>
      <protection locked="0"/>
    </xf>
    <xf numFmtId="9" fontId="49" fillId="7" borderId="420" xfId="0" applyNumberFormat="1" applyFont="1" applyFill="1" applyBorder="1" applyAlignment="1" applyProtection="1">
      <alignment horizontal="center"/>
      <protection locked="0"/>
    </xf>
    <xf numFmtId="0" fontId="50" fillId="0" borderId="0" xfId="0" applyFont="1" applyAlignment="1">
      <alignment horizontal="left" vertical="center" wrapText="1"/>
    </xf>
    <xf numFmtId="0" fontId="50" fillId="0" borderId="26" xfId="0" applyFont="1" applyBorder="1" applyAlignment="1">
      <alignment horizontal="left" vertical="center" wrapText="1"/>
    </xf>
    <xf numFmtId="0" fontId="85" fillId="0" borderId="0" xfId="9"/>
    <xf numFmtId="0" fontId="23" fillId="0" borderId="0" xfId="0" applyFont="1"/>
    <xf numFmtId="0" fontId="15" fillId="0" borderId="93" xfId="0" applyFont="1" applyBorder="1" applyAlignment="1">
      <alignment horizontal="center" vertical="top" wrapText="1"/>
    </xf>
    <xf numFmtId="0" fontId="15" fillId="0" borderId="0" xfId="0" applyFont="1" applyAlignment="1">
      <alignment horizontal="center" vertical="top" wrapText="1"/>
    </xf>
    <xf numFmtId="0" fontId="20" fillId="0" borderId="447" xfId="0" applyFont="1" applyBorder="1" applyAlignment="1">
      <alignment horizontal="center"/>
    </xf>
    <xf numFmtId="0" fontId="20" fillId="0" borderId="96" xfId="0" applyFont="1" applyBorder="1" applyAlignment="1">
      <alignment horizontal="center"/>
    </xf>
    <xf numFmtId="166" fontId="44" fillId="0" borderId="447" xfId="0" applyNumberFormat="1" applyFont="1" applyBorder="1" applyAlignment="1">
      <alignment horizontal="center"/>
    </xf>
    <xf numFmtId="166" fontId="44" fillId="0" borderId="0" xfId="0" applyNumberFormat="1" applyFont="1" applyAlignment="1">
      <alignment horizontal="center"/>
    </xf>
    <xf numFmtId="0" fontId="14" fillId="0" borderId="236" xfId="0" applyFont="1" applyBorder="1" applyProtection="1">
      <protection locked="0"/>
    </xf>
    <xf numFmtId="0" fontId="14" fillId="0" borderId="237" xfId="0" applyFont="1" applyBorder="1" applyProtection="1">
      <protection locked="0"/>
    </xf>
    <xf numFmtId="0" fontId="14" fillId="0" borderId="238" xfId="0" applyFont="1" applyBorder="1" applyProtection="1">
      <protection locked="0"/>
    </xf>
    <xf numFmtId="0" fontId="15" fillId="0" borderId="215" xfId="0" applyFont="1" applyBorder="1" applyAlignment="1">
      <alignment horizontal="left"/>
    </xf>
    <xf numFmtId="0" fontId="15" fillId="0" borderId="74" xfId="0" applyFont="1" applyBorder="1" applyAlignment="1">
      <alignment horizontal="left"/>
    </xf>
    <xf numFmtId="0" fontId="15" fillId="0" borderId="453" xfId="0" applyFont="1" applyBorder="1" applyAlignment="1">
      <alignment horizontal="left"/>
    </xf>
    <xf numFmtId="0" fontId="18" fillId="15" borderId="139" xfId="0" applyFont="1" applyFill="1" applyBorder="1" applyAlignment="1">
      <alignment wrapText="1"/>
    </xf>
    <xf numFmtId="0" fontId="18" fillId="15" borderId="141" xfId="0" applyFont="1" applyFill="1" applyBorder="1" applyAlignment="1">
      <alignment wrapText="1"/>
    </xf>
    <xf numFmtId="0" fontId="18" fillId="15" borderId="140" xfId="0" applyFont="1" applyFill="1" applyBorder="1" applyAlignment="1">
      <alignment wrapText="1"/>
    </xf>
    <xf numFmtId="0" fontId="14" fillId="0" borderId="231" xfId="0" applyFont="1" applyBorder="1" applyProtection="1">
      <protection locked="0"/>
    </xf>
    <xf numFmtId="0" fontId="14" fillId="0" borderId="232" xfId="0" applyFont="1" applyBorder="1" applyProtection="1">
      <protection locked="0"/>
    </xf>
    <xf numFmtId="0" fontId="14" fillId="0" borderId="233" xfId="0" applyFont="1" applyBorder="1" applyProtection="1">
      <protection locked="0"/>
    </xf>
    <xf numFmtId="0" fontId="14" fillId="8" borderId="244" xfId="0" applyFont="1" applyFill="1" applyBorder="1"/>
    <xf numFmtId="0" fontId="14" fillId="8" borderId="453" xfId="0" applyFont="1" applyFill="1" applyBorder="1"/>
    <xf numFmtId="0" fontId="14" fillId="8" borderId="215" xfId="0" applyFont="1" applyFill="1" applyBorder="1"/>
    <xf numFmtId="0" fontId="14" fillId="8" borderId="216" xfId="0" applyFont="1" applyFill="1" applyBorder="1"/>
    <xf numFmtId="0" fontId="15" fillId="0" borderId="215" xfId="0" applyFont="1" applyBorder="1"/>
    <xf numFmtId="0" fontId="15" fillId="0" borderId="74" xfId="0" applyFont="1" applyBorder="1"/>
    <xf numFmtId="0" fontId="15" fillId="0" borderId="453" xfId="0" applyFont="1" applyBorder="1"/>
    <xf numFmtId="166" fontId="44" fillId="0" borderId="0" xfId="0" applyNumberFormat="1" applyFont="1" applyAlignment="1">
      <alignment horizontal="left"/>
    </xf>
    <xf numFmtId="0" fontId="47" fillId="0" borderId="32" xfId="0" applyFont="1" applyBorder="1" applyAlignment="1">
      <alignment horizontal="center" vertical="top" wrapText="1"/>
    </xf>
    <xf numFmtId="0" fontId="47" fillId="0" borderId="0" xfId="0" applyFont="1" applyAlignment="1">
      <alignment horizontal="center" vertical="top" wrapText="1"/>
    </xf>
    <xf numFmtId="42" fontId="61" fillId="15" borderId="536" xfId="0" applyNumberFormat="1" applyFont="1" applyFill="1" applyBorder="1"/>
    <xf numFmtId="42" fontId="83" fillId="15" borderId="536" xfId="0" applyNumberFormat="1" applyFont="1" applyFill="1" applyBorder="1"/>
    <xf numFmtId="0" fontId="47" fillId="0" borderId="32" xfId="0" applyFont="1" applyBorder="1" applyAlignment="1">
      <alignment horizontal="center" vertical="center" wrapText="1"/>
    </xf>
    <xf numFmtId="0" fontId="47" fillId="0" borderId="0" xfId="0" applyFont="1" applyAlignment="1">
      <alignment horizontal="center" vertical="center" wrapText="1"/>
    </xf>
    <xf numFmtId="0" fontId="84" fillId="0" borderId="15" xfId="0" applyFont="1" applyBorder="1" applyAlignment="1" applyProtection="1">
      <alignment horizontal="left" vertical="top" wrapText="1"/>
      <protection locked="0"/>
    </xf>
    <xf numFmtId="0" fontId="84" fillId="0" borderId="19" xfId="0" applyFont="1" applyBorder="1" applyAlignment="1" applyProtection="1">
      <alignment horizontal="left" vertical="top" wrapText="1"/>
      <protection locked="0"/>
    </xf>
    <xf numFmtId="0" fontId="84" fillId="0" borderId="21" xfId="0" applyFont="1" applyBorder="1" applyAlignment="1" applyProtection="1">
      <alignment horizontal="left" vertical="top" wrapText="1"/>
      <protection locked="0"/>
    </xf>
    <xf numFmtId="0" fontId="84" fillId="0" borderId="25" xfId="0" applyFont="1" applyBorder="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84" fillId="0" borderId="26" xfId="0" applyFont="1" applyBorder="1" applyAlignment="1" applyProtection="1">
      <alignment horizontal="left" vertical="top" wrapText="1"/>
      <protection locked="0"/>
    </xf>
    <xf numFmtId="0" fontId="84" fillId="0" borderId="16" xfId="0" applyFont="1" applyBorder="1" applyAlignment="1" applyProtection="1">
      <alignment horizontal="left" vertical="top" wrapText="1"/>
      <protection locked="0"/>
    </xf>
    <xf numFmtId="0" fontId="84" fillId="0" borderId="6" xfId="0" applyFont="1" applyBorder="1" applyAlignment="1" applyProtection="1">
      <alignment horizontal="left" vertical="top" wrapText="1"/>
      <protection locked="0"/>
    </xf>
    <xf numFmtId="0" fontId="84" fillId="0" borderId="22" xfId="0" applyFont="1" applyBorder="1" applyAlignment="1" applyProtection="1">
      <alignment horizontal="left" vertical="top" wrapText="1"/>
      <protection locked="0"/>
    </xf>
    <xf numFmtId="0" fontId="15" fillId="6" borderId="536" xfId="0" applyFont="1" applyFill="1" applyBorder="1" applyAlignment="1">
      <alignment vertical="center"/>
    </xf>
    <xf numFmtId="0" fontId="61" fillId="15" borderId="153" xfId="0" applyFont="1" applyFill="1" applyBorder="1"/>
    <xf numFmtId="0" fontId="61" fillId="15" borderId="419" xfId="0" applyFont="1" applyFill="1" applyBorder="1"/>
    <xf numFmtId="0" fontId="61" fillId="15" borderId="420" xfId="0" applyFont="1" applyFill="1" applyBorder="1"/>
    <xf numFmtId="173" fontId="61" fillId="15" borderId="153" xfId="0" applyNumberFormat="1" applyFont="1" applyFill="1" applyBorder="1" applyAlignment="1">
      <alignment horizontal="left" vertical="center"/>
    </xf>
    <xf numFmtId="173" fontId="61" fillId="15" borderId="419" xfId="0" applyNumberFormat="1" applyFont="1" applyFill="1" applyBorder="1" applyAlignment="1">
      <alignment horizontal="left" vertical="center"/>
    </xf>
    <xf numFmtId="173" fontId="61" fillId="15" borderId="420" xfId="0" applyNumberFormat="1" applyFont="1" applyFill="1" applyBorder="1" applyAlignment="1">
      <alignment horizontal="left" vertical="center"/>
    </xf>
    <xf numFmtId="9" fontId="5" fillId="30" borderId="2" xfId="0" applyNumberFormat="1" applyFont="1" applyFill="1" applyBorder="1" applyAlignment="1">
      <alignment vertical="center"/>
    </xf>
    <xf numFmtId="9" fontId="5" fillId="30" borderId="0" xfId="0" applyNumberFormat="1" applyFont="1" applyFill="1" applyAlignment="1">
      <alignment vertical="center"/>
    </xf>
    <xf numFmtId="9" fontId="5" fillId="30" borderId="3" xfId="0" applyNumberFormat="1" applyFont="1" applyFill="1" applyBorder="1" applyAlignment="1">
      <alignment vertical="center"/>
    </xf>
    <xf numFmtId="0" fontId="18" fillId="15" borderId="213" xfId="0" applyFont="1" applyFill="1" applyBorder="1" applyAlignment="1">
      <alignment horizontal="center" vertical="center" wrapText="1"/>
    </xf>
    <xf numFmtId="0" fontId="18" fillId="15" borderId="24" xfId="0" applyFont="1" applyFill="1" applyBorder="1" applyAlignment="1">
      <alignment horizontal="center" vertical="center" wrapText="1"/>
    </xf>
    <xf numFmtId="0" fontId="18" fillId="15" borderId="210" xfId="0" applyFont="1" applyFill="1" applyBorder="1" applyAlignment="1">
      <alignment horizontal="center" vertical="center" wrapText="1"/>
    </xf>
    <xf numFmtId="0" fontId="18" fillId="15" borderId="23" xfId="0" applyFont="1" applyFill="1" applyBorder="1" applyAlignment="1">
      <alignment horizontal="center" vertical="center" wrapText="1"/>
    </xf>
    <xf numFmtId="0" fontId="15" fillId="6" borderId="74" xfId="0" applyFont="1" applyFill="1" applyBorder="1" applyAlignment="1">
      <alignment vertical="center"/>
    </xf>
    <xf numFmtId="0" fontId="18" fillId="15" borderId="219" xfId="0" applyFont="1" applyFill="1" applyBorder="1" applyAlignment="1">
      <alignment horizontal="center" vertical="center" wrapText="1"/>
    </xf>
    <xf numFmtId="0" fontId="18" fillId="15" borderId="78" xfId="0" applyFont="1" applyFill="1" applyBorder="1" applyAlignment="1">
      <alignment horizontal="center" vertical="center" wrapText="1"/>
    </xf>
    <xf numFmtId="0" fontId="18" fillId="15" borderId="204" xfId="0" applyFont="1" applyFill="1" applyBorder="1" applyAlignment="1">
      <alignment horizontal="center" vertical="center"/>
    </xf>
    <xf numFmtId="0" fontId="18" fillId="15" borderId="2" xfId="0" applyFont="1" applyFill="1" applyBorder="1" applyAlignment="1">
      <alignment horizontal="center" vertical="center"/>
    </xf>
    <xf numFmtId="0" fontId="18" fillId="15" borderId="5" xfId="0" applyFont="1" applyFill="1" applyBorder="1" applyAlignment="1">
      <alignment horizontal="center" vertical="center" wrapText="1"/>
    </xf>
    <xf numFmtId="0" fontId="0" fillId="0" borderId="0" xfId="0" applyAlignment="1">
      <alignment horizontal="center" vertical="center" wrapText="1"/>
    </xf>
    <xf numFmtId="0" fontId="18" fillId="15" borderId="12" xfId="0" applyFont="1" applyFill="1" applyBorder="1" applyAlignment="1">
      <alignment horizontal="center" vertical="center"/>
    </xf>
    <xf numFmtId="0" fontId="14" fillId="0" borderId="234" xfId="0" applyFont="1" applyBorder="1" applyProtection="1">
      <protection locked="0"/>
    </xf>
    <xf numFmtId="0" fontId="14" fillId="0" borderId="462" xfId="0" applyFont="1" applyBorder="1" applyProtection="1">
      <protection locked="0"/>
    </xf>
    <xf numFmtId="0" fontId="16" fillId="15" borderId="153" xfId="0" applyFont="1" applyFill="1" applyBorder="1" applyAlignment="1">
      <alignment horizontal="center"/>
    </xf>
    <xf numFmtId="0" fontId="16" fillId="15" borderId="419" xfId="0" applyFont="1" applyFill="1" applyBorder="1" applyAlignment="1">
      <alignment horizontal="center"/>
    </xf>
    <xf numFmtId="0" fontId="16" fillId="15" borderId="136" xfId="0" applyFont="1" applyFill="1" applyBorder="1" applyAlignment="1">
      <alignment horizontal="center"/>
    </xf>
    <xf numFmtId="0" fontId="16" fillId="15" borderId="137" xfId="0" applyFont="1" applyFill="1" applyBorder="1" applyAlignment="1">
      <alignment horizontal="center"/>
    </xf>
    <xf numFmtId="166" fontId="16" fillId="15" borderId="153" xfId="0" applyNumberFormat="1" applyFont="1" applyFill="1" applyBorder="1" applyAlignment="1">
      <alignment horizontal="center"/>
    </xf>
    <xf numFmtId="166" fontId="16" fillId="15" borderId="212" xfId="0" applyNumberFormat="1" applyFont="1" applyFill="1" applyBorder="1" applyAlignment="1">
      <alignment horizontal="center"/>
    </xf>
    <xf numFmtId="166" fontId="16" fillId="15" borderId="419" xfId="0" applyNumberFormat="1" applyFont="1" applyFill="1" applyBorder="1" applyAlignment="1">
      <alignment horizontal="center"/>
    </xf>
    <xf numFmtId="166" fontId="16" fillId="15" borderId="203" xfId="0" applyNumberFormat="1" applyFont="1" applyFill="1" applyBorder="1" applyAlignment="1">
      <alignment horizontal="center"/>
    </xf>
    <xf numFmtId="3" fontId="16" fillId="0" borderId="70" xfId="0" applyNumberFormat="1" applyFont="1" applyBorder="1"/>
    <xf numFmtId="3" fontId="16" fillId="0" borderId="57" xfId="0" applyNumberFormat="1" applyFont="1" applyBorder="1"/>
    <xf numFmtId="166" fontId="13" fillId="0" borderId="64" xfId="0" applyNumberFormat="1" applyFont="1" applyBorder="1" applyAlignment="1">
      <alignment horizontal="center"/>
    </xf>
    <xf numFmtId="166" fontId="13" fillId="0" borderId="448" xfId="0" applyNumberFormat="1" applyFont="1" applyBorder="1" applyAlignment="1">
      <alignment horizontal="center"/>
    </xf>
    <xf numFmtId="0" fontId="15" fillId="6" borderId="215" xfId="0" applyFont="1" applyFill="1" applyBorder="1" applyAlignment="1">
      <alignment vertical="center"/>
    </xf>
    <xf numFmtId="0" fontId="15" fillId="6" borderId="453" xfId="0" applyFont="1" applyFill="1" applyBorder="1" applyAlignment="1">
      <alignment vertical="center"/>
    </xf>
    <xf numFmtId="0" fontId="14" fillId="0" borderId="204" xfId="0" applyFont="1" applyBorder="1" applyAlignment="1" applyProtection="1">
      <alignment horizontal="left" vertical="top" wrapText="1"/>
      <protection locked="0"/>
    </xf>
    <xf numFmtId="0" fontId="14" fillId="0" borderId="188" xfId="0" applyFont="1" applyBorder="1" applyAlignment="1" applyProtection="1">
      <alignment horizontal="left" vertical="top" wrapText="1"/>
      <protection locked="0"/>
    </xf>
    <xf numFmtId="0" fontId="14" fillId="0" borderId="207"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4" xfId="0" applyFont="1" applyBorder="1" applyAlignment="1" applyProtection="1">
      <alignment horizontal="left" vertical="top" wrapText="1"/>
      <protection locked="0"/>
    </xf>
    <xf numFmtId="0" fontId="14" fillId="0" borderId="453" xfId="0" applyFont="1" applyBorder="1" applyAlignment="1" applyProtection="1">
      <alignment horizontal="left" vertical="top" wrapText="1"/>
      <protection locked="0"/>
    </xf>
    <xf numFmtId="0" fontId="14" fillId="0" borderId="216" xfId="0" applyFont="1" applyBorder="1" applyAlignment="1" applyProtection="1">
      <alignment horizontal="left" vertical="top" wrapText="1"/>
      <protection locked="0"/>
    </xf>
    <xf numFmtId="0" fontId="0" fillId="0" borderId="301" xfId="0" applyBorder="1" applyProtection="1">
      <protection locked="0"/>
    </xf>
    <xf numFmtId="0" fontId="0" fillId="0" borderId="302" xfId="0" applyBorder="1" applyProtection="1">
      <protection locked="0"/>
    </xf>
    <xf numFmtId="0" fontId="0" fillId="0" borderId="303" xfId="0" applyBorder="1" applyProtection="1">
      <protection locked="0"/>
    </xf>
    <xf numFmtId="0" fontId="0" fillId="0" borderId="374" xfId="0" applyBorder="1" applyProtection="1">
      <protection locked="0"/>
    </xf>
    <xf numFmtId="0" fontId="0" fillId="0" borderId="237" xfId="0" applyBorder="1" applyProtection="1">
      <protection locked="0"/>
    </xf>
    <xf numFmtId="0" fontId="0" fillId="0" borderId="373" xfId="0" applyBorder="1" applyProtection="1">
      <protection locked="0"/>
    </xf>
    <xf numFmtId="3" fontId="16" fillId="0" borderId="153" xfId="0" applyNumberFormat="1" applyFont="1" applyBorder="1"/>
    <xf numFmtId="3" fontId="16" fillId="0" borderId="419" xfId="0" applyNumberFormat="1" applyFont="1" applyBorder="1"/>
    <xf numFmtId="3" fontId="16" fillId="0" borderId="469" xfId="0" applyNumberFormat="1" applyFont="1" applyBorder="1"/>
    <xf numFmtId="166" fontId="15" fillId="0" borderId="0" xfId="0" applyNumberFormat="1" applyFont="1" applyAlignment="1">
      <alignment horizontal="center" wrapText="1"/>
    </xf>
    <xf numFmtId="0" fontId="15" fillId="0" borderId="188" xfId="0" applyFont="1" applyBorder="1" applyAlignment="1">
      <alignment horizontal="center" vertical="center" wrapText="1"/>
    </xf>
    <xf numFmtId="0" fontId="15" fillId="0" borderId="0" xfId="0" applyFont="1" applyAlignment="1">
      <alignment horizontal="center" vertical="center" wrapText="1"/>
    </xf>
    <xf numFmtId="166" fontId="15" fillId="0" borderId="188" xfId="0" applyNumberFormat="1" applyFont="1" applyBorder="1" applyAlignment="1">
      <alignment horizontal="center" wrapText="1"/>
    </xf>
    <xf numFmtId="3" fontId="13" fillId="0" borderId="0" xfId="0" applyNumberFormat="1" applyFont="1" applyAlignment="1">
      <alignment horizontal="left"/>
    </xf>
    <xf numFmtId="3" fontId="13" fillId="0" borderId="451" xfId="0" applyNumberFormat="1" applyFont="1" applyBorder="1" applyAlignment="1">
      <alignment horizontal="left"/>
    </xf>
    <xf numFmtId="0" fontId="0" fillId="0" borderId="304" xfId="0" applyBorder="1" applyProtection="1">
      <protection locked="0"/>
    </xf>
    <xf numFmtId="0" fontId="0" fillId="0" borderId="305" xfId="0" applyBorder="1" applyProtection="1">
      <protection locked="0"/>
    </xf>
    <xf numFmtId="0" fontId="0" fillId="0" borderId="306" xfId="0" applyBorder="1" applyProtection="1">
      <protection locked="0"/>
    </xf>
    <xf numFmtId="3" fontId="13" fillId="0" borderId="185" xfId="0" applyNumberFormat="1" applyFont="1" applyBorder="1"/>
    <xf numFmtId="0" fontId="15" fillId="0" borderId="0" xfId="0" applyFont="1" applyAlignment="1">
      <alignment horizontal="center"/>
    </xf>
    <xf numFmtId="3" fontId="16" fillId="15" borderId="153" xfId="0" applyNumberFormat="1" applyFont="1" applyFill="1" applyBorder="1" applyAlignment="1">
      <alignment horizontal="center" vertical="center"/>
    </xf>
    <xf numFmtId="3" fontId="16" fillId="15" borderId="419" xfId="0" applyNumberFormat="1" applyFont="1" applyFill="1" applyBorder="1" applyAlignment="1">
      <alignment horizontal="center" vertical="center"/>
    </xf>
    <xf numFmtId="3" fontId="16" fillId="15" borderId="420" xfId="0" applyNumberFormat="1" applyFont="1" applyFill="1" applyBorder="1" applyAlignment="1">
      <alignment horizontal="center" vertical="center"/>
    </xf>
    <xf numFmtId="3" fontId="16" fillId="0" borderId="12" xfId="0" applyNumberFormat="1" applyFont="1" applyBorder="1"/>
    <xf numFmtId="3" fontId="16" fillId="0" borderId="13" xfId="0" applyNumberFormat="1" applyFont="1" applyBorder="1"/>
    <xf numFmtId="0" fontId="16" fillId="15" borderId="420" xfId="0" applyFont="1" applyFill="1" applyBorder="1" applyAlignment="1">
      <alignment horizontal="center"/>
    </xf>
    <xf numFmtId="0" fontId="14" fillId="15" borderId="153" xfId="0" applyFont="1" applyFill="1" applyBorder="1" applyAlignment="1">
      <alignment wrapText="1"/>
    </xf>
    <xf numFmtId="0" fontId="14" fillId="15" borderId="426" xfId="0" applyFont="1" applyFill="1" applyBorder="1" applyAlignment="1">
      <alignment wrapText="1"/>
    </xf>
    <xf numFmtId="0" fontId="14" fillId="0" borderId="229" xfId="0" applyFont="1" applyBorder="1" applyAlignment="1" applyProtection="1">
      <alignment wrapText="1"/>
      <protection locked="0"/>
    </xf>
    <xf numFmtId="0" fontId="14" fillId="0" borderId="461" xfId="0" applyFont="1" applyBorder="1" applyAlignment="1" applyProtection="1">
      <alignment wrapText="1"/>
      <protection locked="0"/>
    </xf>
    <xf numFmtId="0" fontId="14" fillId="0" borderId="393" xfId="0" applyFont="1" applyBorder="1" applyProtection="1">
      <protection locked="0"/>
    </xf>
    <xf numFmtId="0" fontId="14" fillId="0" borderId="409" xfId="0" applyFont="1" applyBorder="1" applyProtection="1">
      <protection locked="0"/>
    </xf>
    <xf numFmtId="0" fontId="35" fillId="0" borderId="0" xfId="0" applyFont="1" applyAlignment="1">
      <alignment horizontal="left" wrapText="1"/>
    </xf>
    <xf numFmtId="0" fontId="38" fillId="0" borderId="186" xfId="0" applyFont="1" applyBorder="1" applyAlignment="1" applyProtection="1">
      <alignment horizontal="left" vertical="center"/>
      <protection locked="0"/>
    </xf>
    <xf numFmtId="0" fontId="38" fillId="0" borderId="481" xfId="0" applyFont="1" applyBorder="1" applyAlignment="1" applyProtection="1">
      <alignment horizontal="left" vertical="center"/>
      <protection locked="0"/>
    </xf>
    <xf numFmtId="0" fontId="0" fillId="0" borderId="204" xfId="0" applyBorder="1" applyAlignment="1" applyProtection="1">
      <alignment horizontal="left" vertical="top" wrapText="1"/>
      <protection locked="0"/>
    </xf>
    <xf numFmtId="0" fontId="0" fillId="0" borderId="206" xfId="0" applyBorder="1" applyAlignment="1" applyProtection="1">
      <alignment horizontal="left" vertical="top" wrapText="1"/>
      <protection locked="0"/>
    </xf>
    <xf numFmtId="0" fontId="0" fillId="0" borderId="207"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15" xfId="0" applyBorder="1" applyAlignment="1" applyProtection="1">
      <alignment horizontal="left" vertical="top" wrapText="1"/>
      <protection locked="0"/>
    </xf>
    <xf numFmtId="0" fontId="0" fillId="0" borderId="216" xfId="0" applyBorder="1" applyAlignment="1" applyProtection="1">
      <alignment horizontal="left" vertical="top" wrapText="1"/>
      <protection locked="0"/>
    </xf>
    <xf numFmtId="0" fontId="61" fillId="29" borderId="0" xfId="0" applyFont="1" applyFill="1" applyAlignment="1">
      <alignment vertical="center"/>
    </xf>
    <xf numFmtId="49" fontId="38" fillId="0" borderId="234" xfId="0" applyNumberFormat="1" applyFont="1" applyBorder="1" applyAlignment="1" applyProtection="1">
      <alignment horizontal="left" vertical="center"/>
      <protection locked="0"/>
    </xf>
    <xf numFmtId="49" fontId="38" fillId="0" borderId="237" xfId="0" applyNumberFormat="1" applyFont="1" applyBorder="1" applyAlignment="1" applyProtection="1">
      <alignment horizontal="left" vertical="center"/>
      <protection locked="0"/>
    </xf>
    <xf numFmtId="49" fontId="38" fillId="0" borderId="331" xfId="0" applyNumberFormat="1" applyFont="1" applyBorder="1" applyAlignment="1" applyProtection="1">
      <alignment horizontal="left" vertical="center"/>
      <protection locked="0"/>
    </xf>
    <xf numFmtId="42" fontId="38" fillId="0" borderId="332" xfId="0" applyNumberFormat="1" applyFont="1" applyBorder="1" applyAlignment="1" applyProtection="1">
      <alignment horizontal="right" vertical="center"/>
      <protection locked="0"/>
    </xf>
    <xf numFmtId="42" fontId="38" fillId="0" borderId="238" xfId="0" applyNumberFormat="1" applyFont="1" applyBorder="1" applyAlignment="1" applyProtection="1">
      <alignment horizontal="right" vertical="center"/>
      <protection locked="0"/>
    </xf>
    <xf numFmtId="49" fontId="38" fillId="0" borderId="335" xfId="0" applyNumberFormat="1" applyFont="1" applyBorder="1" applyAlignment="1" applyProtection="1">
      <alignment horizontal="left" vertical="center"/>
      <protection locked="0"/>
    </xf>
    <xf numFmtId="49" fontId="38" fillId="0" borderId="336" xfId="0" applyNumberFormat="1" applyFont="1" applyBorder="1" applyAlignment="1" applyProtection="1">
      <alignment horizontal="left" vertical="center"/>
      <protection locked="0"/>
    </xf>
    <xf numFmtId="49" fontId="38" fillId="0" borderId="337" xfId="0" applyNumberFormat="1" applyFont="1" applyBorder="1" applyAlignment="1" applyProtection="1">
      <alignment horizontal="left" vertical="center"/>
      <protection locked="0"/>
    </xf>
    <xf numFmtId="42" fontId="38" fillId="0" borderId="338" xfId="0" applyNumberFormat="1" applyFont="1" applyBorder="1" applyAlignment="1" applyProtection="1">
      <alignment horizontal="right" vertical="center"/>
      <protection locked="0"/>
    </xf>
    <xf numFmtId="42" fontId="38" fillId="0" borderId="339" xfId="0" applyNumberFormat="1" applyFont="1" applyBorder="1" applyAlignment="1" applyProtection="1">
      <alignment horizontal="right" vertical="center"/>
      <protection locked="0"/>
    </xf>
    <xf numFmtId="0" fontId="35" fillId="0" borderId="0" xfId="0" applyFont="1" applyAlignment="1">
      <alignment horizontal="right" vertical="center"/>
    </xf>
    <xf numFmtId="0" fontId="35" fillId="0" borderId="3" xfId="0" applyFont="1" applyBorder="1" applyAlignment="1">
      <alignment horizontal="right" vertical="center"/>
    </xf>
    <xf numFmtId="0" fontId="40" fillId="15" borderId="153" xfId="0" applyFont="1" applyFill="1" applyBorder="1" applyAlignment="1">
      <alignment horizontal="center" vertical="center"/>
    </xf>
    <xf numFmtId="0" fontId="40" fillId="15" borderId="203" xfId="0" applyFont="1" applyFill="1" applyBorder="1" applyAlignment="1">
      <alignment horizontal="center" vertical="center"/>
    </xf>
    <xf numFmtId="49" fontId="38" fillId="0" borderId="229" xfId="0" applyNumberFormat="1" applyFont="1" applyBorder="1" applyAlignment="1" applyProtection="1">
      <alignment horizontal="left" vertical="center"/>
      <protection locked="0"/>
    </xf>
    <xf numFmtId="49" fontId="38" fillId="0" borderId="232" xfId="0" applyNumberFormat="1" applyFont="1" applyBorder="1" applyAlignment="1" applyProtection="1">
      <alignment horizontal="left" vertical="center"/>
      <protection locked="0"/>
    </xf>
    <xf numFmtId="49" fontId="38" fillId="0" borderId="326" xfId="0" applyNumberFormat="1" applyFont="1" applyBorder="1" applyAlignment="1" applyProtection="1">
      <alignment horizontal="left" vertical="center"/>
      <protection locked="0"/>
    </xf>
    <xf numFmtId="42" fontId="38" fillId="0" borderId="327" xfId="0" applyNumberFormat="1" applyFont="1" applyBorder="1" applyAlignment="1" applyProtection="1">
      <alignment horizontal="right" vertical="center"/>
      <protection locked="0"/>
    </xf>
    <xf numFmtId="42" fontId="38" fillId="0" borderId="233" xfId="0" applyNumberFormat="1" applyFont="1" applyBorder="1" applyAlignment="1" applyProtection="1">
      <alignment horizontal="right" vertical="center"/>
      <protection locked="0"/>
    </xf>
    <xf numFmtId="0" fontId="61" fillId="21" borderId="0" xfId="0" applyFont="1" applyFill="1" applyAlignment="1">
      <alignment vertical="center"/>
    </xf>
    <xf numFmtId="49" fontId="38" fillId="0" borderId="234" xfId="0" applyNumberFormat="1" applyFont="1" applyBorder="1" applyAlignment="1" applyProtection="1">
      <alignment vertical="center"/>
      <protection locked="0"/>
    </xf>
    <xf numFmtId="49" fontId="38" fillId="0" borderId="237" xfId="0" applyNumberFormat="1" applyFont="1" applyBorder="1" applyAlignment="1" applyProtection="1">
      <alignment vertical="center"/>
      <protection locked="0"/>
    </xf>
    <xf numFmtId="49" fontId="38" fillId="0" borderId="331" xfId="0" applyNumberFormat="1" applyFont="1" applyBorder="1" applyAlignment="1" applyProtection="1">
      <alignment vertical="center"/>
      <protection locked="0"/>
    </xf>
    <xf numFmtId="0" fontId="18" fillId="0" borderId="0" xfId="0" applyFont="1" applyAlignment="1">
      <alignment horizontal="center"/>
    </xf>
    <xf numFmtId="0" fontId="18" fillId="0" borderId="3" xfId="0" applyFont="1" applyBorder="1" applyAlignment="1">
      <alignment horizontal="center"/>
    </xf>
    <xf numFmtId="0" fontId="38" fillId="0" borderId="305" xfId="0" applyFont="1" applyBorder="1" applyAlignment="1" applyProtection="1">
      <alignment vertical="center"/>
      <protection locked="0"/>
    </xf>
    <xf numFmtId="0" fontId="38" fillId="0" borderId="456" xfId="0" applyFont="1" applyBorder="1" applyAlignment="1" applyProtection="1">
      <alignment vertical="center"/>
      <protection locked="0"/>
    </xf>
    <xf numFmtId="0" fontId="38" fillId="0" borderId="466" xfId="0" applyFont="1" applyBorder="1" applyAlignment="1">
      <alignment vertical="center"/>
    </xf>
    <xf numFmtId="0" fontId="38" fillId="0" borderId="465" xfId="0" applyFont="1" applyBorder="1" applyAlignment="1">
      <alignment vertical="center"/>
    </xf>
    <xf numFmtId="0" fontId="38" fillId="0" borderId="468" xfId="0" applyFont="1" applyBorder="1" applyAlignment="1">
      <alignment vertical="center"/>
    </xf>
    <xf numFmtId="0" fontId="38" fillId="0" borderId="467" xfId="0" applyFont="1" applyBorder="1" applyAlignment="1">
      <alignment vertical="center"/>
    </xf>
    <xf numFmtId="0" fontId="38" fillId="0" borderId="302" xfId="0" applyFont="1" applyBorder="1" applyAlignment="1" applyProtection="1">
      <alignment vertical="center"/>
      <protection locked="0"/>
    </xf>
    <xf numFmtId="0" fontId="38" fillId="0" borderId="455" xfId="0" applyFont="1" applyBorder="1" applyAlignment="1" applyProtection="1">
      <alignment vertical="center"/>
      <protection locked="0"/>
    </xf>
    <xf numFmtId="0" fontId="38" fillId="0" borderId="0" xfId="0" applyFont="1" applyAlignment="1">
      <alignment horizontal="left" vertical="center" wrapText="1"/>
    </xf>
    <xf numFmtId="0" fontId="38" fillId="0" borderId="3" xfId="0" applyFont="1" applyBorder="1" applyAlignment="1">
      <alignment horizontal="left" vertical="center" wrapText="1"/>
    </xf>
    <xf numFmtId="0" fontId="14" fillId="0" borderId="242" xfId="0" applyFont="1" applyBorder="1" applyAlignment="1" applyProtection="1">
      <alignment horizontal="left" vertical="top" wrapText="1"/>
      <protection locked="0"/>
    </xf>
    <xf numFmtId="0" fontId="14" fillId="0" borderId="359" xfId="0" applyFont="1" applyBorder="1" applyAlignment="1" applyProtection="1">
      <alignment horizontal="left" vertical="top" wrapText="1"/>
      <protection locked="0"/>
    </xf>
    <xf numFmtId="0" fontId="14" fillId="0" borderId="204" xfId="0" applyFont="1" applyBorder="1" applyAlignment="1" applyProtection="1">
      <alignment vertical="top" wrapText="1"/>
      <protection locked="0"/>
    </xf>
    <xf numFmtId="0" fontId="14" fillId="0" borderId="206" xfId="0" applyFont="1" applyBorder="1" applyAlignment="1" applyProtection="1">
      <alignment vertical="top" wrapText="1"/>
      <protection locked="0"/>
    </xf>
    <xf numFmtId="0" fontId="14" fillId="0" borderId="207"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0" borderId="215" xfId="0" applyFont="1" applyBorder="1" applyAlignment="1" applyProtection="1">
      <alignment vertical="top" wrapText="1"/>
      <protection locked="0"/>
    </xf>
    <xf numFmtId="0" fontId="14" fillId="0" borderId="216" xfId="0" applyFont="1" applyBorder="1" applyAlignment="1" applyProtection="1">
      <alignment vertical="top" wrapText="1"/>
      <protection locked="0"/>
    </xf>
    <xf numFmtId="0" fontId="15" fillId="6" borderId="74" xfId="0" applyFont="1" applyFill="1" applyBorder="1" applyAlignment="1">
      <alignment horizontal="left"/>
    </xf>
    <xf numFmtId="0" fontId="14" fillId="0" borderId="28" xfId="0" applyFont="1" applyBorder="1" applyProtection="1">
      <protection locked="0"/>
    </xf>
    <xf numFmtId="0" fontId="2" fillId="6" borderId="74" xfId="0" applyFont="1" applyFill="1" applyBorder="1"/>
    <xf numFmtId="0" fontId="62" fillId="0" borderId="145" xfId="0" applyFont="1" applyBorder="1"/>
    <xf numFmtId="0" fontId="62" fillId="0" borderId="146" xfId="0" applyFont="1" applyBorder="1"/>
    <xf numFmtId="0" fontId="62" fillId="0" borderId="147" xfId="0" applyFont="1" applyBorder="1"/>
    <xf numFmtId="0" fontId="13" fillId="6" borderId="6" xfId="0" applyFont="1" applyFill="1" applyBorder="1"/>
    <xf numFmtId="0" fontId="13" fillId="6" borderId="28" xfId="0" applyFont="1" applyFill="1" applyBorder="1"/>
    <xf numFmtId="0" fontId="14" fillId="0" borderId="51" xfId="0" applyFont="1" applyBorder="1" applyProtection="1">
      <protection locked="0"/>
    </xf>
    <xf numFmtId="0" fontId="14" fillId="0" borderId="48" xfId="0" applyFont="1" applyBorder="1" applyProtection="1">
      <protection locked="0"/>
    </xf>
    <xf numFmtId="0" fontId="14" fillId="6" borderId="221" xfId="0" applyFont="1" applyFill="1" applyBorder="1"/>
    <xf numFmtId="0" fontId="14" fillId="6" borderId="222" xfId="0" applyFont="1" applyFill="1" applyBorder="1"/>
    <xf numFmtId="0" fontId="14" fillId="6" borderId="6" xfId="0" applyFont="1" applyFill="1" applyBorder="1"/>
    <xf numFmtId="0" fontId="14" fillId="6" borderId="28" xfId="0" applyFont="1" applyFill="1" applyBorder="1"/>
    <xf numFmtId="0" fontId="62" fillId="0" borderId="447" xfId="0" applyFont="1" applyBorder="1"/>
    <xf numFmtId="0" fontId="62" fillId="0" borderId="0" xfId="0" applyFont="1"/>
    <xf numFmtId="0" fontId="62" fillId="0" borderId="3" xfId="0" applyFont="1" applyBorder="1"/>
    <xf numFmtId="0" fontId="14" fillId="0" borderId="221" xfId="0" applyFont="1" applyBorder="1" applyProtection="1">
      <protection locked="0"/>
    </xf>
    <xf numFmtId="0" fontId="14" fillId="0" borderId="222" xfId="0" applyFont="1" applyBorder="1" applyProtection="1">
      <protection locked="0"/>
    </xf>
    <xf numFmtId="0" fontId="62" fillId="0" borderId="188" xfId="0" applyFont="1" applyBorder="1"/>
    <xf numFmtId="0" fontId="14" fillId="0" borderId="51" xfId="0" applyFont="1" applyBorder="1" applyAlignment="1" applyProtection="1">
      <alignment horizontal="left"/>
      <protection locked="0"/>
    </xf>
    <xf numFmtId="0" fontId="14" fillId="0" borderId="48" xfId="0" applyFont="1" applyBorder="1" applyAlignment="1" applyProtection="1">
      <alignment horizontal="left"/>
      <protection locked="0"/>
    </xf>
    <xf numFmtId="0" fontId="14" fillId="0" borderId="57" xfId="0" applyFont="1" applyBorder="1" applyAlignment="1">
      <alignment horizontal="left"/>
    </xf>
    <xf numFmtId="0" fontId="14" fillId="0" borderId="56" xfId="0" applyFont="1" applyBorder="1" applyAlignment="1">
      <alignment horizontal="left"/>
    </xf>
    <xf numFmtId="0" fontId="62" fillId="0" borderId="204" xfId="0" applyFont="1" applyBorder="1"/>
    <xf numFmtId="0" fontId="62" fillId="0" borderId="207" xfId="0" applyFont="1" applyBorder="1"/>
    <xf numFmtId="0" fontId="13" fillId="0" borderId="6" xfId="0" applyFont="1" applyBorder="1" applyProtection="1">
      <protection locked="0"/>
    </xf>
    <xf numFmtId="0" fontId="13" fillId="0" borderId="28" xfId="0" applyFont="1" applyBorder="1" applyProtection="1">
      <protection locked="0"/>
    </xf>
    <xf numFmtId="0" fontId="14" fillId="0" borderId="16"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19" xfId="0" applyFont="1" applyBorder="1" applyAlignment="1">
      <alignment horizontal="left" textRotation="90" wrapText="1"/>
    </xf>
    <xf numFmtId="0" fontId="14" fillId="0" borderId="0" xfId="0" applyFont="1" applyAlignment="1">
      <alignment horizontal="left" textRotation="90" wrapText="1"/>
    </xf>
    <xf numFmtId="0" fontId="14" fillId="0" borderId="174" xfId="0" applyFont="1" applyBorder="1" applyAlignment="1">
      <alignment horizontal="left" textRotation="90" wrapText="1"/>
    </xf>
    <xf numFmtId="0" fontId="14" fillId="5" borderId="53" xfId="0" applyFont="1" applyFill="1" applyBorder="1" applyAlignment="1" applyProtection="1">
      <alignment horizontal="left" vertical="top" wrapText="1"/>
      <protection locked="0"/>
    </xf>
    <xf numFmtId="0" fontId="14" fillId="5" borderId="221" xfId="0" applyFont="1" applyFill="1" applyBorder="1" applyAlignment="1" applyProtection="1">
      <alignment horizontal="left" vertical="top" wrapText="1"/>
      <protection locked="0"/>
    </xf>
    <xf numFmtId="0" fontId="14" fillId="5" borderId="54" xfId="0" applyFont="1" applyFill="1" applyBorder="1" applyAlignment="1" applyProtection="1">
      <alignment horizontal="left" vertical="top" wrapText="1"/>
      <protection locked="0"/>
    </xf>
    <xf numFmtId="0" fontId="19" fillId="0" borderId="30" xfId="0" applyFont="1" applyBorder="1" applyAlignment="1">
      <alignment horizontal="center" wrapText="1"/>
    </xf>
    <xf numFmtId="0" fontId="19" fillId="0" borderId="30" xfId="0" applyFont="1" applyBorder="1" applyAlignment="1">
      <alignment horizontal="center"/>
    </xf>
    <xf numFmtId="0" fontId="14" fillId="0" borderId="19" xfId="0" applyFont="1" applyBorder="1" applyAlignment="1">
      <alignment horizontal="left" textRotation="90"/>
    </xf>
    <xf numFmtId="0" fontId="0" fillId="0" borderId="0" xfId="0"/>
    <xf numFmtId="0" fontId="0" fillId="0" borderId="174" xfId="0" applyBorder="1"/>
    <xf numFmtId="0" fontId="14" fillId="19" borderId="53" xfId="0" applyFont="1" applyFill="1" applyBorder="1" applyAlignment="1">
      <alignment horizontal="left" vertical="top" wrapText="1"/>
    </xf>
    <xf numFmtId="0" fontId="14" fillId="19" borderId="54" xfId="0" applyFont="1" applyFill="1" applyBorder="1" applyAlignment="1">
      <alignment horizontal="left" vertical="top" wrapText="1"/>
    </xf>
    <xf numFmtId="0" fontId="14" fillId="0" borderId="19" xfId="0" applyFont="1" applyBorder="1" applyAlignment="1">
      <alignment horizontal="center" textRotation="90"/>
    </xf>
    <xf numFmtId="0" fontId="14" fillId="0" borderId="0" xfId="0" applyFont="1" applyAlignment="1">
      <alignment horizontal="center" textRotation="90"/>
    </xf>
    <xf numFmtId="0" fontId="18" fillId="6" borderId="74" xfId="0" applyFont="1" applyFill="1" applyBorder="1"/>
    <xf numFmtId="0" fontId="41" fillId="6" borderId="53" xfId="0" applyFont="1" applyFill="1" applyBorder="1" applyAlignment="1">
      <alignment vertical="center"/>
    </xf>
    <xf numFmtId="0" fontId="41" fillId="6" borderId="221" xfId="0" applyFont="1" applyFill="1" applyBorder="1" applyAlignment="1">
      <alignment vertical="center"/>
    </xf>
    <xf numFmtId="0" fontId="41" fillId="6" borderId="54" xfId="0" applyFont="1" applyFill="1" applyBorder="1" applyAlignment="1">
      <alignment vertical="center"/>
    </xf>
    <xf numFmtId="0" fontId="41" fillId="6" borderId="51" xfId="0" applyFont="1" applyFill="1" applyBorder="1" applyAlignment="1">
      <alignment horizontal="left" vertical="center" wrapText="1"/>
    </xf>
    <xf numFmtId="0" fontId="41" fillId="6" borderId="54" xfId="0" applyFont="1" applyFill="1" applyBorder="1" applyAlignment="1">
      <alignment horizontal="left" vertical="center" wrapText="1"/>
    </xf>
    <xf numFmtId="0" fontId="96" fillId="0" borderId="108" xfId="14" applyFont="1" applyBorder="1" applyAlignment="1">
      <alignment horizontal="left" vertical="center" wrapText="1"/>
    </xf>
    <xf numFmtId="0" fontId="96" fillId="0" borderId="221" xfId="14" applyFont="1" applyBorder="1" applyAlignment="1">
      <alignment horizontal="left" vertical="center" wrapText="1"/>
    </xf>
    <xf numFmtId="0" fontId="96" fillId="0" borderId="222" xfId="14" applyFont="1" applyBorder="1" applyAlignment="1">
      <alignment horizontal="left" vertical="center" wrapText="1"/>
    </xf>
    <xf numFmtId="0" fontId="96" fillId="0" borderId="108" xfId="11" applyFont="1" applyBorder="1" applyAlignment="1">
      <alignment horizontal="left" vertical="center" wrapText="1"/>
    </xf>
    <xf numFmtId="0" fontId="96" fillId="0" borderId="221" xfId="11" applyFont="1" applyBorder="1" applyAlignment="1">
      <alignment horizontal="left" vertical="center" wrapText="1"/>
    </xf>
    <xf numFmtId="0" fontId="96" fillId="0" borderId="222" xfId="11" applyFont="1" applyBorder="1" applyAlignment="1">
      <alignment horizontal="left" vertical="center" wrapText="1"/>
    </xf>
    <xf numFmtId="0" fontId="92" fillId="34" borderId="582" xfId="14" applyFill="1" applyBorder="1" applyAlignment="1">
      <alignment horizontal="left" vertical="center" wrapText="1"/>
    </xf>
    <xf numFmtId="0" fontId="92" fillId="34" borderId="589" xfId="14" applyFill="1" applyBorder="1" applyAlignment="1">
      <alignment horizontal="left" vertical="center" wrapText="1"/>
    </xf>
    <xf numFmtId="0" fontId="115" fillId="34" borderId="108" xfId="14" applyFont="1" applyFill="1" applyBorder="1" applyAlignment="1">
      <alignment horizontal="left" vertical="center" wrapText="1"/>
    </xf>
    <xf numFmtId="0" fontId="92" fillId="34" borderId="221" xfId="14" applyFill="1" applyBorder="1" applyAlignment="1">
      <alignment horizontal="left" vertical="center" wrapText="1"/>
    </xf>
    <xf numFmtId="0" fontId="95" fillId="34" borderId="221" xfId="14" applyFont="1" applyFill="1" applyBorder="1" applyAlignment="1">
      <alignment horizontal="left" vertical="center" wrapText="1" indent="1"/>
    </xf>
    <xf numFmtId="0" fontId="92" fillId="34" borderId="575" xfId="14" applyFill="1" applyBorder="1" applyAlignment="1">
      <alignment horizontal="left" vertical="center" wrapText="1"/>
    </xf>
    <xf numFmtId="1" fontId="95" fillId="34" borderId="515" xfId="16" applyNumberFormat="1" applyFont="1" applyFill="1" applyBorder="1" applyAlignment="1">
      <alignment horizontal="center" vertical="center"/>
    </xf>
    <xf numFmtId="1" fontId="95" fillId="34" borderId="19" xfId="16" applyNumberFormat="1" applyFont="1" applyFill="1" applyBorder="1" applyAlignment="1">
      <alignment horizontal="center" vertical="center"/>
    </xf>
    <xf numFmtId="1" fontId="95" fillId="34" borderId="21" xfId="16" applyNumberFormat="1" applyFont="1" applyFill="1" applyBorder="1" applyAlignment="1">
      <alignment horizontal="center" vertical="center"/>
    </xf>
    <xf numFmtId="1" fontId="95" fillId="34" borderId="447" xfId="16" applyNumberFormat="1" applyFont="1" applyFill="1" applyBorder="1" applyAlignment="1">
      <alignment horizontal="center" vertical="center"/>
    </xf>
    <xf numFmtId="1" fontId="95" fillId="34" borderId="0" xfId="16" applyNumberFormat="1" applyFont="1" applyFill="1" applyBorder="1" applyAlignment="1">
      <alignment horizontal="center" vertical="center"/>
    </xf>
    <xf numFmtId="1" fontId="95" fillId="34" borderId="26" xfId="16" applyNumberFormat="1" applyFont="1" applyFill="1" applyBorder="1" applyAlignment="1">
      <alignment horizontal="center" vertical="center"/>
    </xf>
    <xf numFmtId="1" fontId="95" fillId="34" borderId="483" xfId="16" applyNumberFormat="1" applyFont="1" applyFill="1" applyBorder="1" applyAlignment="1">
      <alignment horizontal="center" vertical="center"/>
    </xf>
    <xf numFmtId="1" fontId="95" fillId="34" borderId="6" xfId="16" applyNumberFormat="1" applyFont="1" applyFill="1" applyBorder="1" applyAlignment="1">
      <alignment horizontal="center" vertical="center"/>
    </xf>
    <xf numFmtId="1" fontId="95" fillId="34" borderId="22" xfId="16" applyNumberFormat="1" applyFont="1" applyFill="1" applyBorder="1" applyAlignment="1">
      <alignment horizontal="center" vertical="center"/>
    </xf>
    <xf numFmtId="0" fontId="96" fillId="0" borderId="483" xfId="11" applyFont="1" applyBorder="1" applyAlignment="1">
      <alignment horizontal="left" vertical="center" wrapText="1"/>
    </xf>
    <xf numFmtId="0" fontId="96" fillId="0" borderId="6" xfId="11" applyFont="1" applyBorder="1" applyAlignment="1">
      <alignment horizontal="left" vertical="center" wrapText="1"/>
    </xf>
    <xf numFmtId="0" fontId="96" fillId="0" borderId="28" xfId="11" applyFont="1" applyBorder="1" applyAlignment="1">
      <alignment horizontal="left" vertical="center" wrapText="1"/>
    </xf>
    <xf numFmtId="0" fontId="96" fillId="0" borderId="205" xfId="14" applyFont="1" applyBorder="1" applyAlignment="1">
      <alignment horizontal="left" wrapText="1"/>
    </xf>
    <xf numFmtId="0" fontId="96" fillId="0" borderId="211" xfId="14" applyFont="1" applyBorder="1" applyAlignment="1">
      <alignment horizontal="left" wrapText="1"/>
    </xf>
    <xf numFmtId="0" fontId="96" fillId="0" borderId="127" xfId="14" applyFont="1" applyBorder="1" applyAlignment="1">
      <alignment horizontal="left" wrapText="1"/>
    </xf>
    <xf numFmtId="0" fontId="92" fillId="34" borderId="582" xfId="11" applyFill="1" applyBorder="1" applyAlignment="1">
      <alignment horizontal="left" wrapText="1"/>
    </xf>
    <xf numFmtId="0" fontId="92" fillId="34" borderId="583" xfId="11" applyFill="1" applyBorder="1" applyAlignment="1">
      <alignment horizontal="left" vertical="center" wrapText="1" indent="1"/>
    </xf>
    <xf numFmtId="0" fontId="92" fillId="34" borderId="575" xfId="11" applyFill="1" applyBorder="1" applyAlignment="1">
      <alignment horizontal="left" vertical="center" wrapText="1" indent="1"/>
    </xf>
    <xf numFmtId="0" fontId="92" fillId="34" borderId="588" xfId="11" applyFill="1" applyBorder="1" applyAlignment="1">
      <alignment horizontal="left" vertical="center" wrapText="1" indent="1"/>
    </xf>
    <xf numFmtId="0" fontId="92" fillId="34" borderId="589" xfId="11" applyFill="1" applyBorder="1" applyAlignment="1">
      <alignment horizontal="left" vertical="center" wrapText="1" indent="1"/>
    </xf>
    <xf numFmtId="0" fontId="119" fillId="0" borderId="583" xfId="15" applyFont="1" applyBorder="1" applyAlignment="1">
      <alignment horizontal="left" vertical="center" wrapText="1" indent="1"/>
    </xf>
    <xf numFmtId="0" fontId="119" fillId="0" borderId="575" xfId="15" applyFont="1" applyBorder="1" applyAlignment="1">
      <alignment horizontal="left" vertical="center" wrapText="1" indent="1"/>
    </xf>
    <xf numFmtId="42" fontId="92" fillId="0" borderId="575" xfId="15" applyNumberFormat="1" applyBorder="1" applyAlignment="1">
      <alignment horizontal="left" vertical="center" wrapText="1"/>
    </xf>
    <xf numFmtId="0" fontId="92" fillId="34" borderId="221" xfId="11" applyFill="1" applyBorder="1" applyAlignment="1">
      <alignment horizontal="left" wrapText="1"/>
    </xf>
    <xf numFmtId="0" fontId="119" fillId="0" borderId="576" xfId="15" applyFont="1" applyBorder="1" applyAlignment="1">
      <alignment horizontal="left" vertical="center" wrapText="1" indent="1"/>
    </xf>
    <xf numFmtId="0" fontId="119" fillId="0" borderId="577" xfId="15" applyFont="1" applyBorder="1" applyAlignment="1">
      <alignment horizontal="left" vertical="center" wrapText="1" indent="1"/>
    </xf>
    <xf numFmtId="42" fontId="92" fillId="0" borderId="585" xfId="15" applyNumberFormat="1" applyBorder="1" applyAlignment="1">
      <alignment horizontal="left" vertical="center" wrapText="1"/>
    </xf>
    <xf numFmtId="0" fontId="93" fillId="0" borderId="447" xfId="15" applyFont="1" applyBorder="1" applyAlignment="1">
      <alignment horizontal="left" vertical="center" wrapText="1"/>
    </xf>
    <xf numFmtId="0" fontId="93" fillId="0" borderId="0" xfId="15" applyFont="1" applyAlignment="1">
      <alignment horizontal="left" vertical="center" wrapText="1"/>
    </xf>
    <xf numFmtId="0" fontId="92" fillId="0" borderId="527" xfId="15" applyBorder="1" applyAlignment="1">
      <alignment horizontal="left" vertical="center" wrapText="1" indent="1"/>
    </xf>
    <xf numFmtId="0" fontId="92" fillId="0" borderId="536" xfId="15" applyBorder="1" applyAlignment="1">
      <alignment horizontal="left" vertical="center" wrapText="1" indent="1"/>
    </xf>
    <xf numFmtId="0" fontId="109" fillId="0" borderId="536" xfId="15" applyFont="1" applyBorder="1" applyAlignment="1">
      <alignment horizontal="left" vertical="center" wrapText="1"/>
    </xf>
    <xf numFmtId="0" fontId="109" fillId="0" borderId="216" xfId="15" applyFont="1" applyBorder="1" applyAlignment="1">
      <alignment horizontal="left" vertical="center" wrapText="1"/>
    </xf>
    <xf numFmtId="0" fontId="96" fillId="0" borderId="108" xfId="11" applyFont="1" applyBorder="1" applyAlignment="1">
      <alignment horizontal="left" wrapText="1"/>
    </xf>
    <xf numFmtId="0" fontId="96" fillId="0" borderId="221" xfId="11" applyFont="1" applyBorder="1" applyAlignment="1">
      <alignment horizontal="left" wrapText="1"/>
    </xf>
    <xf numFmtId="0" fontId="96" fillId="0" borderId="222" xfId="11" applyFont="1" applyBorder="1" applyAlignment="1">
      <alignment horizontal="left" wrapText="1"/>
    </xf>
    <xf numFmtId="0" fontId="107" fillId="0" borderId="447" xfId="11" applyFont="1" applyBorder="1" applyAlignment="1">
      <alignment horizontal="left" vertical="center" wrapText="1" indent="2"/>
    </xf>
    <xf numFmtId="0" fontId="107" fillId="0" borderId="0" xfId="11" applyFont="1" applyAlignment="1">
      <alignment horizontal="left" vertical="center" wrapText="1" indent="2"/>
    </xf>
    <xf numFmtId="0" fontId="95" fillId="0" borderId="576" xfId="15" applyFont="1" applyBorder="1" applyAlignment="1">
      <alignment horizontal="left"/>
    </xf>
    <xf numFmtId="0" fontId="95" fillId="0" borderId="577" xfId="15" applyFont="1" applyBorder="1" applyAlignment="1">
      <alignment horizontal="left"/>
    </xf>
    <xf numFmtId="0" fontId="119" fillId="0" borderId="579" xfId="15" applyFont="1" applyBorder="1" applyAlignment="1">
      <alignment horizontal="left" vertical="center" wrapText="1" indent="1"/>
    </xf>
    <xf numFmtId="0" fontId="119" fillId="0" borderId="580" xfId="15" applyFont="1" applyBorder="1" applyAlignment="1">
      <alignment horizontal="left" vertical="center" wrapText="1" indent="1"/>
    </xf>
    <xf numFmtId="0" fontId="96" fillId="0" borderId="571" xfId="11" applyFont="1" applyBorder="1" applyAlignment="1">
      <alignment horizontal="left" vertical="center" wrapText="1"/>
    </xf>
    <xf numFmtId="0" fontId="96" fillId="0" borderId="220" xfId="11" applyFont="1" applyBorder="1" applyAlignment="1">
      <alignment horizontal="left" vertical="center" wrapText="1"/>
    </xf>
    <xf numFmtId="0" fontId="65" fillId="0" borderId="205" xfId="11" applyFont="1" applyBorder="1" applyAlignment="1">
      <alignment horizontal="center" vertical="center"/>
    </xf>
    <xf numFmtId="0" fontId="65" fillId="0" borderId="211" xfId="11" applyFont="1" applyBorder="1" applyAlignment="1">
      <alignment horizontal="center" vertical="center"/>
    </xf>
    <xf numFmtId="0" fontId="65" fillId="0" borderId="127" xfId="11" applyFont="1" applyBorder="1" applyAlignment="1">
      <alignment horizontal="center" vertical="center"/>
    </xf>
    <xf numFmtId="0" fontId="91" fillId="21" borderId="221" xfId="11" applyFont="1" applyFill="1" applyBorder="1" applyAlignment="1" applyProtection="1">
      <alignment horizontal="left" vertical="center"/>
      <protection locked="0"/>
    </xf>
    <xf numFmtId="0" fontId="91" fillId="21" borderId="222" xfId="11" applyFont="1" applyFill="1" applyBorder="1" applyAlignment="1" applyProtection="1">
      <alignment horizontal="left" vertical="center"/>
      <protection locked="0"/>
    </xf>
    <xf numFmtId="42" fontId="92" fillId="0" borderId="582" xfId="15" applyNumberFormat="1" applyBorder="1" applyAlignment="1">
      <alignment horizontal="left" vertical="center" wrapText="1"/>
    </xf>
    <xf numFmtId="0" fontId="95" fillId="0" borderId="108" xfId="11" applyFont="1" applyBorder="1" applyAlignment="1">
      <alignment horizontal="left" vertical="center" indent="1"/>
    </xf>
    <xf numFmtId="0" fontId="95" fillId="0" borderId="221" xfId="11" applyFont="1" applyBorder="1" applyAlignment="1">
      <alignment horizontal="left" vertical="center" indent="1"/>
    </xf>
    <xf numFmtId="0" fontId="95" fillId="0" borderId="54" xfId="11" applyFont="1" applyBorder="1" applyAlignment="1">
      <alignment horizontal="left" vertical="center" indent="1"/>
    </xf>
    <xf numFmtId="0" fontId="91" fillId="0" borderId="53" xfId="14" applyFont="1" applyBorder="1" applyAlignment="1">
      <alignment horizontal="left"/>
    </xf>
    <xf numFmtId="0" fontId="91" fillId="0" borderId="221" xfId="14" applyFont="1" applyBorder="1" applyAlignment="1">
      <alignment horizontal="left"/>
    </xf>
    <xf numFmtId="0" fontId="91" fillId="0" borderId="54" xfId="14" applyFont="1" applyBorder="1" applyAlignment="1">
      <alignment horizontal="left"/>
    </xf>
    <xf numFmtId="0" fontId="116" fillId="0" borderId="536" xfId="0" applyFont="1" applyBorder="1" applyAlignment="1">
      <alignment horizontal="center" vertical="center" wrapText="1"/>
    </xf>
    <xf numFmtId="0" fontId="116" fillId="0" borderId="532" xfId="0" applyFont="1" applyBorder="1" applyAlignment="1">
      <alignment vertical="center"/>
    </xf>
    <xf numFmtId="0" fontId="116" fillId="0" borderId="536" xfId="0" applyFont="1" applyBorder="1" applyAlignment="1">
      <alignment vertical="center"/>
    </xf>
    <xf numFmtId="0" fontId="116" fillId="0" borderId="532" xfId="0" applyFont="1" applyBorder="1" applyAlignment="1">
      <alignment horizontal="center" vertical="center" wrapText="1"/>
    </xf>
  </cellXfs>
  <cellStyles count="17">
    <cellStyle name="Currency" xfId="1" builtinId="4"/>
    <cellStyle name="Currency 4 5" xfId="6" xr:uid="{00000000-0005-0000-0000-000001000000}"/>
    <cellStyle name="Hyperlink" xfId="9" builtinId="8"/>
    <cellStyle name="Neutral" xfId="7" builtinId="28"/>
    <cellStyle name="Normal" xfId="0" builtinId="0"/>
    <cellStyle name="Normal 13" xfId="15" xr:uid="{5C187360-6EF8-4A17-99F1-62FEF9B949AA}"/>
    <cellStyle name="Normal 19" xfId="8" xr:uid="{00000000-0005-0000-0000-000005000000}"/>
    <cellStyle name="Normal 2" xfId="5" xr:uid="{00000000-0005-0000-0000-000006000000}"/>
    <cellStyle name="Normal 2 3" xfId="3" xr:uid="{00000000-0005-0000-0000-000007000000}"/>
    <cellStyle name="Normal 3 2" xfId="4" xr:uid="{00000000-0005-0000-0000-000008000000}"/>
    <cellStyle name="Normal 6" xfId="10" xr:uid="{00000000-0005-0000-0000-000009000000}"/>
    <cellStyle name="Normal 7 2 3" xfId="14" xr:uid="{85590BFA-D497-4EAB-9BDD-2F6D88A7EFFA}"/>
    <cellStyle name="Normal 7 3" xfId="11" xr:uid="{ED35A5B7-7003-4254-81D7-EBC1912B5263}"/>
    <cellStyle name="Normal_LIHTC Allocation scoring synopsis 2" xfId="12" xr:uid="{70EF2A61-0B4D-4245-8D00-3B41877F897E}"/>
    <cellStyle name="Percent" xfId="2" builtinId="5"/>
    <cellStyle name="Percent 3 2" xfId="13" xr:uid="{21D1C7DA-2A2E-42FC-A1F6-ED42EAC36074}"/>
    <cellStyle name="Percent 3 3 2" xfId="16" xr:uid="{24C59618-C9B5-4E67-B20D-E63D18F8A4DB}"/>
  </cellStyles>
  <dxfs count="118">
    <dxf>
      <numFmt numFmtId="175" formatCode=";;;"/>
    </dxf>
    <dxf>
      <numFmt numFmtId="175" formatCode=";;;"/>
    </dxf>
    <dxf>
      <numFmt numFmtId="175" formatCode=";;;"/>
    </dxf>
    <dxf>
      <font>
        <color rgb="FF006100"/>
      </font>
      <fill>
        <patternFill>
          <bgColor rgb="FFC6EFCE"/>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color rgb="FF9C0006"/>
      </font>
      <fill>
        <patternFill>
          <bgColor rgb="FFFFC7CE"/>
        </patternFill>
      </fill>
    </dxf>
    <dxf>
      <font>
        <color rgb="FF9C0006"/>
      </font>
      <fill>
        <patternFill>
          <bgColor rgb="FFFFC7CE"/>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patternType="solid">
          <bgColor rgb="FFFFFFCC"/>
        </patternFill>
      </fill>
    </dxf>
    <dxf>
      <fill>
        <patternFill>
          <bgColor theme="0" tint="-0.34998626667073579"/>
        </patternFill>
      </fill>
    </dxf>
    <dxf>
      <font>
        <color rgb="FF9C0006"/>
      </font>
      <fill>
        <patternFill>
          <bgColor rgb="FFFFC7CE"/>
        </patternFill>
      </fill>
    </dxf>
    <dxf>
      <font>
        <color rgb="FF006100"/>
      </font>
      <fill>
        <patternFill>
          <bgColor rgb="FFC6EFCE"/>
        </patternFill>
      </fill>
    </dxf>
    <dxf>
      <font>
        <color auto="1"/>
      </font>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b/>
        <i val="0"/>
        <color rgb="FFFF0000"/>
      </font>
    </dxf>
    <dxf>
      <font>
        <b/>
        <i val="0"/>
        <color rgb="FF00B05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left style="medium">
          <color indexed="64"/>
        </left>
        <right style="medium">
          <color indexed="64"/>
        </right>
        <bottom style="thin">
          <color theme="3" tint="0.39994506668294322"/>
        </bottom>
      </border>
    </dxf>
    <dxf>
      <protection locked="1" hidden="0"/>
    </dxf>
    <dxf>
      <border outline="0">
        <bottom style="thin">
          <color theme="3" tint="0.39994506668294322"/>
        </bottom>
      </border>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s>
  <tableStyles count="0" defaultTableStyle="TableStyleMedium2" defaultPivotStyle="PivotStyleLight16"/>
  <colors>
    <mruColors>
      <color rgb="FFCCFFCC"/>
      <color rgb="FF0000FF"/>
      <color rgb="FFFFFFCC"/>
      <color rgb="FF003300"/>
      <color rgb="FFFFEB9C"/>
      <color rgb="FFFFCC00"/>
      <color rgb="FF9C6500"/>
      <color rgb="FF663300"/>
      <color rgb="FF8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2</xdr:col>
      <xdr:colOff>142875</xdr:colOff>
      <xdr:row>1</xdr:row>
      <xdr:rowOff>57150</xdr:rowOff>
    </xdr:from>
    <xdr:to>
      <xdr:col>5</xdr:col>
      <xdr:colOff>104775</xdr:colOff>
      <xdr:row>5</xdr:row>
      <xdr:rowOff>114300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82025" y="2476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2024 Edition</a:t>
          </a:r>
        </a:p>
        <a:p>
          <a:r>
            <a:rPr lang="en-US" sz="1400" b="1">
              <a:solidFill>
                <a:sysClr val="windowText" lastClr="000000"/>
              </a:solidFill>
            </a:rPr>
            <a:t>Version 1.0.1</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45</xdr:row>
      <xdr:rowOff>152400</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162718" y="181770"/>
          <a:ext cx="6991352" cy="85431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9B: Identity of Interest Matrix</a:t>
          </a:r>
          <a:endParaRPr lang="en-US" sz="3600">
            <a:effectLst/>
          </a:endParaRPr>
        </a:p>
        <a:p>
          <a:r>
            <a:rPr lang="en-US" sz="1100" b="0" i="0">
              <a:solidFill>
                <a:schemeClr val="dk1"/>
              </a:solidFill>
              <a:effectLst/>
              <a:latin typeface="+mn-lt"/>
              <a:ea typeface="+mn-ea"/>
              <a:cs typeface="+mn-cs"/>
            </a:rPr>
            <a:t>If any individual or entity for the Project is Controlled By, In Control Of, Affiliated With, a Related Party to, or has an Identity of Interest with any of the other individuals or entities for the Project, mark each applicable box. If a box is marked for any of the individuals or entities for the Project, include a detailed description of the relationships between the parties.</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9C:</a:t>
          </a:r>
          <a:r>
            <a:rPr lang="en-US" sz="1400" b="1" i="0" baseline="0">
              <a:solidFill>
                <a:schemeClr val="dk1"/>
              </a:solidFill>
              <a:effectLst/>
              <a:latin typeface="+mn-lt"/>
              <a:ea typeface="+mn-ea"/>
              <a:cs typeface="+mn-cs"/>
            </a:rPr>
            <a:t> Project Sponsor Experience</a:t>
          </a:r>
          <a:endParaRPr lang="en-US" sz="3600">
            <a:effectLst/>
          </a:endParaRPr>
        </a:p>
        <a:p>
          <a:r>
            <a:rPr lang="en-US" sz="1100" b="1" i="0" u="sng">
              <a:solidFill>
                <a:schemeClr val="dk1"/>
              </a:solidFill>
              <a:effectLst/>
              <a:latin typeface="+mn-lt"/>
              <a:ea typeface="+mn-ea"/>
              <a:cs typeface="+mn-cs"/>
            </a:rPr>
            <a:t>For Sponsor History:</a:t>
          </a:r>
          <a:endParaRPr lang="en-US" sz="2800" b="1">
            <a:effectLst/>
          </a:endParaRPr>
        </a:p>
        <a:p>
          <a:pPr eaLnBrk="1" fontAlgn="auto" latinLnBrk="0" hangingPunct="1"/>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Sponsor Organization is submitting more than one project this round</a:t>
          </a:r>
          <a:r>
            <a:rPr lang="en-US" sz="1100" b="0" i="0" baseline="0">
              <a:solidFill>
                <a:schemeClr val="dk1"/>
              </a:solidFill>
              <a:effectLst/>
              <a:latin typeface="+mn-lt"/>
              <a:ea typeface="+mn-ea"/>
              <a:cs typeface="+mn-cs"/>
            </a:rPr>
            <a:t>, you need only fill this Form out once.</a:t>
          </a:r>
        </a:p>
        <a:p>
          <a:pPr eaLnBrk="1" fontAlgn="auto" latinLnBrk="0" hangingPunct="1"/>
          <a:r>
            <a:rPr lang="en-US" sz="1100" b="0" i="0" baseline="0">
              <a:solidFill>
                <a:schemeClr val="dk1"/>
              </a:solidFill>
              <a:effectLst/>
              <a:latin typeface="+mn-lt"/>
              <a:ea typeface="+mn-ea"/>
              <a:cs typeface="+mn-cs"/>
            </a:rPr>
            <a:t>   For each additional application, you need only refer to the application where the information is provided (e.g. "See </a:t>
          </a:r>
        </a:p>
        <a:p>
          <a:pPr eaLnBrk="1" fontAlgn="auto" latinLnBrk="0" hangingPunct="1"/>
          <a:r>
            <a:rPr lang="en-US" sz="1100" b="0" i="0" baseline="0">
              <a:solidFill>
                <a:schemeClr val="dk1"/>
              </a:solidFill>
              <a:effectLst/>
              <a:latin typeface="+mn-lt"/>
              <a:ea typeface="+mn-ea"/>
              <a:cs typeface="+mn-cs"/>
            </a:rPr>
            <a:t>   Project Name").</a:t>
          </a:r>
          <a:endParaRPr lang="en-US" sz="2800">
            <a:effectLst/>
          </a:endParaRPr>
        </a:p>
        <a:p>
          <a:endParaRPr lang="en-US" sz="1100" b="0" i="0" u="sng">
            <a:solidFill>
              <a:schemeClr val="dk1"/>
            </a:solidFill>
            <a:effectLst/>
            <a:latin typeface="+mn-lt"/>
            <a:ea typeface="+mn-ea"/>
            <a:cs typeface="+mn-cs"/>
          </a:endParaRPr>
        </a:p>
        <a:p>
          <a:r>
            <a:rPr lang="en-US" sz="1100" b="1" i="0" u="sng">
              <a:solidFill>
                <a:schemeClr val="dk1"/>
              </a:solidFill>
              <a:effectLst/>
              <a:latin typeface="+mn-lt"/>
              <a:ea typeface="+mn-ea"/>
              <a:cs typeface="+mn-cs"/>
            </a:rPr>
            <a:t>For Sponsor Pipeline:</a:t>
          </a:r>
          <a:endParaRPr lang="en-US" sz="2800" b="1">
            <a:effectLst/>
          </a:endParaRPr>
        </a:p>
        <a:p>
          <a:r>
            <a:rPr lang="en-US" sz="1100" b="0" i="0">
              <a:solidFill>
                <a:schemeClr val="dk1"/>
              </a:solidFill>
              <a:effectLst/>
              <a:latin typeface="+mn-lt"/>
              <a:ea typeface="+mn-ea"/>
              <a:cs typeface="+mn-cs"/>
            </a:rPr>
            <a:t>• List projects for which you plan to seek funding in the next 12 months or have received at least one funding </a:t>
          </a:r>
        </a:p>
        <a:p>
          <a:r>
            <a:rPr lang="en-US" sz="1100" b="0" i="0">
              <a:solidFill>
                <a:schemeClr val="dk1"/>
              </a:solidFill>
              <a:effectLst/>
              <a:latin typeface="+mn-lt"/>
              <a:ea typeface="+mn-ea"/>
              <a:cs typeface="+mn-cs"/>
            </a:rPr>
            <a:t>   commitment.</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9D: Development Consultant Experience</a:t>
          </a:r>
          <a:endParaRPr lang="en-US" sz="3600">
            <a:effectLst/>
          </a:endParaRPr>
        </a:p>
        <a:p>
          <a:r>
            <a:rPr lang="en-US" sz="1100" b="1" i="0" u="sng">
              <a:solidFill>
                <a:schemeClr val="dk1"/>
              </a:solidFill>
              <a:effectLst/>
              <a:latin typeface="+mn-lt"/>
              <a:ea typeface="+mn-ea"/>
              <a:cs typeface="+mn-cs"/>
            </a:rPr>
            <a:t>For Developer Consultant History</a:t>
          </a:r>
          <a:endParaRPr lang="en-US" sz="2800" b="1">
            <a:effectLst/>
          </a:endParaRPr>
        </a:p>
        <a:p>
          <a:r>
            <a:rPr lang="en-US" sz="1100" b="0" i="0">
              <a:solidFill>
                <a:schemeClr val="dk1"/>
              </a:solidFill>
              <a:effectLst/>
              <a:latin typeface="+mn-lt"/>
              <a:ea typeface="+mn-ea"/>
              <a:cs typeface="+mn-cs"/>
            </a:rPr>
            <a:t>• Indicate for each project what type it was by entering SF (Single-Family) or MF (Multifamily) and R (Rehab) or NC</a:t>
          </a:r>
        </a:p>
        <a:p>
          <a:r>
            <a:rPr lang="en-US" sz="1100" b="0" i="0">
              <a:solidFill>
                <a:schemeClr val="dk1"/>
              </a:solidFill>
              <a:effectLst/>
              <a:latin typeface="+mn-lt"/>
              <a:ea typeface="+mn-ea"/>
              <a:cs typeface="+mn-cs"/>
            </a:rPr>
            <a:t>   (New Construction) in the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project name. </a:t>
          </a:r>
          <a:endParaRPr lang="en-US" sz="2800">
            <a:effectLst/>
          </a:endParaRPr>
        </a:p>
        <a:p>
          <a:pPr eaLnBrk="1" fontAlgn="auto" latinLnBrk="0" hangingPunct="1"/>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Development Consultant is submitting more than one project this round</a:t>
          </a:r>
          <a:r>
            <a:rPr lang="en-US" sz="1100" b="0" i="0" baseline="0">
              <a:solidFill>
                <a:schemeClr val="dk1"/>
              </a:solidFill>
              <a:effectLst/>
              <a:latin typeface="+mn-lt"/>
              <a:ea typeface="+mn-ea"/>
              <a:cs typeface="+mn-cs"/>
            </a:rPr>
            <a:t>, you need only fill this Form out once.</a:t>
          </a:r>
        </a:p>
        <a:p>
          <a:pPr eaLnBrk="1" fontAlgn="auto" latinLnBrk="0" hangingPunct="1"/>
          <a:r>
            <a:rPr lang="en-US" sz="1100" b="0" i="0" baseline="0">
              <a:solidFill>
                <a:schemeClr val="dk1"/>
              </a:solidFill>
              <a:effectLst/>
              <a:latin typeface="+mn-lt"/>
              <a:ea typeface="+mn-ea"/>
              <a:cs typeface="+mn-cs"/>
            </a:rPr>
            <a:t>   For each additional application, you need only refer to the application where the information is provided (e.g. "See</a:t>
          </a:r>
        </a:p>
        <a:p>
          <a:pPr eaLnBrk="1" fontAlgn="auto" latinLnBrk="0" hangingPunct="1"/>
          <a:r>
            <a:rPr lang="en-US" sz="1100" b="0" i="0" baseline="0">
              <a:solidFill>
                <a:schemeClr val="dk1"/>
              </a:solidFill>
              <a:effectLst/>
              <a:latin typeface="+mn-lt"/>
              <a:ea typeface="+mn-ea"/>
              <a:cs typeface="+mn-cs"/>
            </a:rPr>
            <a:t>   Project Name").</a:t>
          </a:r>
        </a:p>
        <a:p>
          <a:pPr eaLnBrk="1" fontAlgn="auto" latinLnBrk="0" hangingPunct="1"/>
          <a:endParaRPr lang="en-US" sz="1400">
            <a:effectLst/>
          </a:endParaRPr>
        </a:p>
        <a:p>
          <a:r>
            <a:rPr lang="en-US" sz="1100" b="1" i="0" u="sng">
              <a:solidFill>
                <a:schemeClr val="dk1"/>
              </a:solidFill>
              <a:effectLst/>
              <a:latin typeface="+mn-lt"/>
              <a:ea typeface="+mn-ea"/>
              <a:cs typeface="+mn-cs"/>
            </a:rPr>
            <a:t>For Developer</a:t>
          </a:r>
          <a:r>
            <a:rPr lang="en-US" sz="1100" b="1" i="0" u="sng" baseline="0">
              <a:solidFill>
                <a:schemeClr val="dk1"/>
              </a:solidFill>
              <a:effectLst/>
              <a:latin typeface="+mn-lt"/>
              <a:ea typeface="+mn-ea"/>
              <a:cs typeface="+mn-cs"/>
            </a:rPr>
            <a:t> Consultant Pipeline</a:t>
          </a:r>
          <a:endParaRPr lang="en-US" sz="2800" b="1">
            <a:effectLst/>
          </a:endParaRPr>
        </a:p>
        <a:p>
          <a:r>
            <a:rPr lang="en-US" sz="1100" b="0" i="0">
              <a:solidFill>
                <a:schemeClr val="dk1"/>
              </a:solidFill>
              <a:effectLst/>
              <a:latin typeface="+mn-lt"/>
              <a:ea typeface="+mn-ea"/>
              <a:cs typeface="+mn-cs"/>
            </a:rPr>
            <a:t>• Include projects for which you plan to seek funding in the next 12 months or have received at least one funding</a:t>
          </a:r>
        </a:p>
        <a:p>
          <a:r>
            <a:rPr lang="en-US" sz="1100" b="0" i="0">
              <a:solidFill>
                <a:schemeClr val="dk1"/>
              </a:solidFill>
              <a:effectLst/>
              <a:latin typeface="+mn-lt"/>
              <a:ea typeface="+mn-ea"/>
              <a:cs typeface="+mn-cs"/>
            </a:rPr>
            <a:t>   commitment.</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9E: Project Property Management</a:t>
          </a:r>
          <a:r>
            <a:rPr lang="en-US" sz="1400" b="1" i="0" baseline="0">
              <a:solidFill>
                <a:schemeClr val="dk1"/>
              </a:solidFill>
              <a:effectLst/>
              <a:latin typeface="+mn-lt"/>
              <a:ea typeface="+mn-ea"/>
              <a:cs typeface="+mn-cs"/>
            </a:rPr>
            <a:t> Firm Experience</a:t>
          </a:r>
          <a:endParaRPr lang="en-US" sz="3600">
            <a:effectLst/>
          </a:endParaRPr>
        </a:p>
        <a:p>
          <a:r>
            <a:rPr lang="en-US" sz="1100" b="0" i="0">
              <a:solidFill>
                <a:schemeClr val="dk1"/>
              </a:solidFill>
              <a:effectLst/>
              <a:latin typeface="+mn-lt"/>
              <a:ea typeface="+mn-ea"/>
              <a:cs typeface="+mn-cs"/>
            </a:rPr>
            <a:t>• Please list up to 10 similar publicly funded projects that your organization, or your selected</a:t>
          </a:r>
          <a:r>
            <a:rPr lang="en-US" sz="1100" b="0" i="0" baseline="0">
              <a:solidFill>
                <a:schemeClr val="dk1"/>
              </a:solidFill>
              <a:effectLst/>
              <a:latin typeface="+mn-lt"/>
              <a:ea typeface="+mn-ea"/>
              <a:cs typeface="+mn-cs"/>
            </a:rPr>
            <a:t> Property Management</a:t>
          </a:r>
        </a:p>
        <a:p>
          <a:r>
            <a:rPr lang="en-US" sz="1100" b="0" i="0" baseline="0">
              <a:solidFill>
                <a:schemeClr val="dk1"/>
              </a:solidFill>
              <a:effectLst/>
              <a:latin typeface="+mn-lt"/>
              <a:ea typeface="+mn-ea"/>
              <a:cs typeface="+mn-cs"/>
            </a:rPr>
            <a:t>   firm, </a:t>
          </a:r>
          <a:r>
            <a:rPr lang="en-US" sz="1100" b="0" i="0">
              <a:solidFill>
                <a:schemeClr val="dk1"/>
              </a:solidFill>
              <a:effectLst/>
              <a:latin typeface="+mn-lt"/>
              <a:ea typeface="+mn-ea"/>
              <a:cs typeface="+mn-cs"/>
            </a:rPr>
            <a:t>has managed or currently manages.</a:t>
          </a:r>
          <a:endParaRPr lang="en-US" sz="2800">
            <a:effectLst/>
          </a:endParaRPr>
        </a:p>
        <a:p>
          <a:endParaRPr lang="en-US" sz="2800" baseline="0">
            <a:solidFill>
              <a:srgbClr val="FF66CC"/>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28575</xdr:colOff>
      <xdr:row>28</xdr:row>
      <xdr:rowOff>28572</xdr:rowOff>
    </xdr:from>
    <xdr:to>
      <xdr:col>24</xdr:col>
      <xdr:colOff>161925</xdr:colOff>
      <xdr:row>29</xdr:row>
      <xdr:rowOff>152399</xdr:rowOff>
    </xdr:to>
    <xdr:sp macro="" textlink="">
      <xdr:nvSpPr>
        <xdr:cNvPr id="3" name="Bent Arrow 2">
          <a:extLst>
            <a:ext uri="{FF2B5EF4-FFF2-40B4-BE49-F238E27FC236}">
              <a16:creationId xmlns:a16="http://schemas.microsoft.com/office/drawing/2014/main" id="{00000000-0008-0000-22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t>Form 1: Project Summary</a:t>
          </a:r>
        </a:p>
        <a:p>
          <a:endParaRPr lang="en-US" sz="1100" b="1" u="sng"/>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2A: Building</a:t>
          </a:r>
          <a:r>
            <a:rPr lang="en-US" sz="1400" b="1" i="0" baseline="0">
              <a:solidFill>
                <a:schemeClr val="dk1"/>
              </a:solidFill>
              <a:effectLst/>
              <a:latin typeface="+mn-lt"/>
              <a:ea typeface="+mn-ea"/>
              <a:cs typeface="+mn-cs"/>
            </a:rPr>
            <a:t> </a:t>
          </a:r>
          <a:r>
            <a:rPr lang="en-US" sz="1400" b="1" i="0">
              <a:solidFill>
                <a:schemeClr val="dk1"/>
              </a:solidFill>
              <a:effectLst/>
              <a:latin typeface="+mn-lt"/>
              <a:ea typeface="+mn-ea"/>
              <a:cs typeface="+mn-cs"/>
            </a:rPr>
            <a:t>Information</a:t>
          </a:r>
          <a:endParaRPr lang="en-US" sz="1800">
            <a:effectLst/>
          </a:endParaRPr>
        </a:p>
        <a:p>
          <a:r>
            <a:rPr lang="en-US" sz="1100" b="1" u="sng">
              <a:solidFill>
                <a:schemeClr val="dk1"/>
              </a:solidFill>
              <a:effectLst/>
              <a:latin typeface="+mn-lt"/>
              <a:ea typeface="+mn-ea"/>
              <a:cs typeface="+mn-cs"/>
            </a:rPr>
            <a:t>Definitions</a:t>
          </a:r>
          <a:endParaRPr lang="en-US" sz="280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endParaRPr lang="en-US" sz="2800">
            <a:effectLst/>
          </a:endParaRPr>
        </a:p>
        <a:p>
          <a:endParaRPr lang="en-US" sz="1100" b="1" u="sng"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2800">
            <a:effectLst/>
          </a:endParaRPr>
        </a:p>
        <a:p>
          <a:endParaRPr lang="en-US" sz="1100" b="1" u="sng"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endParaRPr lang="en-US" sz="2800">
            <a:effectLst/>
          </a:endParaRPr>
        </a:p>
        <a:p>
          <a:pPr eaLnBrk="1" fontAlgn="auto" latinLnBrk="0" hangingPunct="1"/>
          <a:endParaRPr lang="en-US" sz="1100" b="1" u="sng">
            <a:solidFill>
              <a:schemeClr val="dk1"/>
            </a:solidFill>
            <a:effectLst/>
            <a:latin typeface="+mn-lt"/>
            <a:ea typeface="+mn-ea"/>
            <a:cs typeface="+mn-cs"/>
          </a:endParaRPr>
        </a:p>
        <a:p>
          <a:pPr eaLnBrk="1" fontAlgn="auto" latinLnBrk="0" hangingPunct="1"/>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p>
        <a:p>
          <a:pPr eaLnBrk="1" fontAlgn="auto" latinLnBrk="0" hangingPunct="1"/>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Common Area</a:t>
          </a:r>
          <a:r>
            <a:rPr lang="en-US" sz="1100" b="1" u="sng" baseline="0">
              <a:solidFill>
                <a:schemeClr val="dk1"/>
              </a:solidFill>
              <a:effectLst/>
              <a:latin typeface="+mn-lt"/>
              <a:ea typeface="+mn-ea"/>
              <a:cs typeface="+mn-cs"/>
            </a:rPr>
            <a:t> </a:t>
          </a:r>
          <a:r>
            <a:rPr lang="en-US" sz="1100" b="1" u="sng">
              <a:solidFill>
                <a:schemeClr val="dk1"/>
              </a:solidFill>
              <a:effectLst/>
              <a:latin typeface="+mn-lt"/>
              <a:ea typeface="+mn-ea"/>
              <a:cs typeface="+mn-cs"/>
            </a:rPr>
            <a:t>Unit</a:t>
          </a:r>
          <a:r>
            <a:rPr lang="en-US" sz="1100">
              <a:solidFill>
                <a:schemeClr val="dk1"/>
              </a:solidFill>
              <a:effectLst/>
              <a:latin typeface="+mn-lt"/>
              <a:ea typeface="+mn-ea"/>
              <a:cs typeface="+mn-cs"/>
            </a:rPr>
            <a:t>: A Unit in a project that is occupied by resident managers or maintenance personnel, or used for the Project's business offices or security personnel, to the extent such use is reasonably required for the Project. A Common Area Unit is not a Housing Unit.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sz="2800">
            <a:effectLst/>
          </a:endParaRPr>
        </a:p>
        <a:p>
          <a:r>
            <a:rPr lang="en-US" sz="1100">
              <a:solidFill>
                <a:schemeClr val="dk1"/>
              </a:solidFill>
              <a:effectLst/>
              <a:latin typeface="+mn-lt"/>
              <a:ea typeface="+mn-ea"/>
              <a:cs typeface="+mn-cs"/>
            </a:rPr>
            <a:t> </a:t>
          </a:r>
          <a:endParaRPr lang="en-US" sz="280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Buildings:</a:t>
          </a:r>
          <a:r>
            <a:rPr lang="en-US" sz="1100" b="0">
              <a:solidFill>
                <a:schemeClr val="dk1"/>
              </a:solidFill>
              <a:effectLst/>
              <a:latin typeface="+mn-lt"/>
              <a:ea typeface="+mn-ea"/>
              <a:cs typeface="+mn-cs"/>
            </a:rPr>
            <a:t> The physical structures on</a:t>
          </a:r>
          <a:r>
            <a:rPr lang="en-US" sz="1100" b="0" baseline="0">
              <a:solidFill>
                <a:schemeClr val="dk1"/>
              </a:solidFill>
              <a:effectLst/>
              <a:latin typeface="+mn-lt"/>
              <a:ea typeface="+mn-ea"/>
              <a:cs typeface="+mn-cs"/>
            </a:rPr>
            <a:t> a site included as part of this Application. This primarily includes residential structures, but may also include community buildings that serve the residents of the project.</a:t>
          </a:r>
          <a:endParaRPr lang="en-US" sz="2800">
            <a:effectLst/>
          </a:endParaRPr>
        </a:p>
        <a:p>
          <a:endParaRPr lang="en-US" sz="1100" baseline="0">
            <a:solidFill>
              <a:srgbClr val="FF66CC"/>
            </a:solidFill>
            <a:effectLst/>
            <a:latin typeface="+mn-lt"/>
            <a:ea typeface="+mn-ea"/>
            <a:cs typeface="+mn-cs"/>
          </a:endParaRPr>
        </a:p>
        <a:p>
          <a:endParaRPr lang="en-US" sz="11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2B: Square Footage Details</a:t>
          </a:r>
          <a:endParaRPr lang="en-US" sz="1400">
            <a:effectLst/>
          </a:endParaRPr>
        </a:p>
        <a:p>
          <a:pPr eaLnBrk="1" fontAlgn="auto" latinLnBrk="0" hangingPunct="1"/>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eaLnBrk="1" fontAlgn="auto" latinLnBrk="0" hangingPunct="1"/>
          <a:endParaRPr lang="en-US">
            <a:effectLst/>
          </a:endParaRPr>
        </a:p>
        <a:p>
          <a:pPr eaLnBrk="1" fontAlgn="auto" latinLnBrk="0" hangingPunct="1"/>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a:effectLst/>
          </a:endParaRPr>
        </a:p>
        <a:p>
          <a:endParaRPr lang="en-US" sz="1100" baseline="0">
            <a:solidFill>
              <a:srgbClr val="FF66CC"/>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3:</a:t>
          </a:r>
          <a:r>
            <a:rPr lang="en-US" sz="1400" b="1" i="0" baseline="0">
              <a:solidFill>
                <a:schemeClr val="dk1"/>
              </a:solidFill>
              <a:effectLst/>
              <a:latin typeface="+mn-lt"/>
              <a:ea typeface="+mn-ea"/>
              <a:cs typeface="+mn-cs"/>
            </a:rPr>
            <a:t> Populations to be Served</a:t>
          </a:r>
          <a:endParaRPr lang="en-US" sz="1400">
            <a:effectLst/>
          </a:endParaRPr>
        </a:p>
        <a:p>
          <a:pPr eaLnBrk="1" fontAlgn="auto" latinLnBrk="0" hangingPunct="1"/>
          <a:r>
            <a:rPr lang="en-US" sz="1100" b="0">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a:solidFill>
                <a:schemeClr val="dk1"/>
              </a:solidFill>
              <a:effectLst/>
              <a:latin typeface="+mn-lt"/>
              <a:ea typeface="+mn-ea"/>
              <a:cs typeface="+mn-cs"/>
            </a:rPr>
            <a:t> for</a:t>
          </a:r>
          <a:r>
            <a:rPr lang="en-US" sz="1100" b="0" baseline="0">
              <a:solidFill>
                <a:schemeClr val="dk1"/>
              </a:solidFill>
              <a:effectLst/>
              <a:latin typeface="+mn-lt"/>
              <a:ea typeface="+mn-ea"/>
              <a:cs typeface="+mn-cs"/>
            </a:rPr>
            <a:t> each unit or group of units</a:t>
          </a:r>
          <a:r>
            <a:rPr lang="en-US" sz="1100" b="0">
              <a:solidFill>
                <a:schemeClr val="dk1"/>
              </a:solidFill>
              <a:effectLst/>
              <a:latin typeface="+mn-lt"/>
              <a:ea typeface="+mn-ea"/>
              <a:cs typeface="+mn-cs"/>
            </a:rPr>
            <a:t>. The total</a:t>
          </a:r>
          <a:r>
            <a:rPr lang="en-US" sz="1100" b="0" baseline="0">
              <a:solidFill>
                <a:schemeClr val="dk1"/>
              </a:solidFill>
              <a:effectLst/>
              <a:latin typeface="+mn-lt"/>
              <a:ea typeface="+mn-ea"/>
              <a:cs typeface="+mn-cs"/>
            </a:rPr>
            <a:t> number of Units /Beds reported should match the Total Low Income reported on Form 2A.</a:t>
          </a:r>
          <a:endParaRPr lang="en-US" sz="1400">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If a unit has the</a:t>
          </a:r>
          <a:r>
            <a:rPr lang="en-US" sz="1100" b="0"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endParaRPr lang="en-US" sz="1400">
            <a:effectLst/>
          </a:endParaRPr>
        </a:p>
        <a:p>
          <a:pPr eaLnBrk="1" fontAlgn="auto" latinLnBrk="0" hangingPunct="1"/>
          <a:r>
            <a:rPr lang="en-US" sz="1100" b="0" baseline="0">
              <a:solidFill>
                <a:schemeClr val="dk1"/>
              </a:solidFill>
              <a:effectLst/>
              <a:latin typeface="+mn-lt"/>
              <a:ea typeface="+mn-ea"/>
              <a:cs typeface="+mn-cs"/>
            </a:rPr>
            <a:t>For most projects, "unit" should be selected from the dropdown in column F. Select "beds" </a:t>
          </a:r>
          <a:r>
            <a:rPr lang="en-US" sz="1100" b="1" i="1" baseline="0">
              <a:solidFill>
                <a:schemeClr val="dk1"/>
              </a:solidFill>
              <a:effectLst/>
              <a:latin typeface="+mn-lt"/>
              <a:ea typeface="+mn-ea"/>
              <a:cs typeface="+mn-cs"/>
            </a:rPr>
            <a:t>only if</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400">
            <a:effectLst/>
          </a:endParaRPr>
        </a:p>
        <a:p>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Definition</a:t>
          </a:r>
          <a:endParaRPr lang="en-US" sz="3600">
            <a:effectLst/>
          </a:endParaRPr>
        </a:p>
        <a:p>
          <a:r>
            <a:rPr lang="en-US" sz="1100" b="1" u="sng">
              <a:solidFill>
                <a:schemeClr val="dk1"/>
              </a:solidFill>
              <a:effectLst/>
              <a:latin typeface="+mn-lt"/>
              <a:ea typeface="+mn-ea"/>
              <a:cs typeface="+mn-cs"/>
            </a:rPr>
            <a:t>Permanent Supportive Housing (per 36.70A.030 RCW)</a:t>
          </a:r>
          <a:endParaRPr lang="en-US" sz="2800">
            <a:effectLst/>
          </a:endParaRPr>
        </a:p>
        <a:p>
          <a:r>
            <a:rPr lang="x-none" sz="1100">
              <a:solidFill>
                <a:schemeClr val="dk1"/>
              </a:solidFill>
              <a:effectLst/>
              <a:latin typeface="+mn-lt"/>
              <a:ea typeface="+mn-ea"/>
              <a:cs typeface="+mn-cs"/>
            </a:rPr>
            <a:t>(1</a:t>
          </a:r>
          <a:r>
            <a:rPr lang="en-US" sz="1100">
              <a:solidFill>
                <a:schemeClr val="dk1"/>
              </a:solidFill>
              <a:effectLst/>
              <a:latin typeface="+mn-lt"/>
              <a:ea typeface="+mn-ea"/>
              <a:cs typeface="+mn-cs"/>
            </a:rPr>
            <a:t>9</a:t>
          </a:r>
          <a:r>
            <a:rPr lang="x-none" sz="1100">
              <a:solidFill>
                <a:schemeClr val="dk1"/>
              </a:solidFill>
              <a:effectLst/>
              <a:latin typeface="+mn-lt"/>
              <a:ea typeface="+mn-ea"/>
              <a:cs typeface="+mn-cs"/>
            </a:rPr>
            <a:t>) "Permanent supportive housing" is subsidized, leased housing with no limit on length of stay that prioritizes people who need comprehensive support services to retain tenancy and utilizes admissions practices designed to use lower barriers to entry than would be typical for other subsidized or unsubsidized rental housing, especially related to rental history, criminal history, and personal behaviors. Permanent supportive housing is paired with on-site or off-site voluntary services designed to support a person living with a complex and disabling behavioral health or physical health condition who was experiencing homelessness or was at imminent risk of homelessness prior to moving into housing to retain their housing and be a successful tenant in a housing arrangement, improve the resident's health status, and connect the resident of the housing with community-based health care, treatment, or employment services. Permanent supportive housing is subject to all of the rights and responsibilities defined in chapter 59.18 RCW</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Supported Living </a:t>
          </a:r>
        </a:p>
        <a:p>
          <a:r>
            <a:rPr lang="en-US" sz="1100">
              <a:solidFill>
                <a:schemeClr val="dk1"/>
              </a:solidFill>
              <a:effectLst/>
              <a:latin typeface="+mn-lt"/>
              <a:ea typeface="+mn-ea"/>
              <a:cs typeface="+mn-cs"/>
            </a:rPr>
            <a:t>Supported Living services help persons live in their own homes with one to three others and receive instruction and support from contracted service providers. Supports vary from a few hours per month up to 24 hours per day. This includes one-on–one support and services are based on individual need and the sharing of support within a household. Services are offered in integrated settings and support personal power, choice, and full access to the greater community. Individuals pay their own rent, food, and other personal expenses.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b="0" u="none">
            <a:solidFill>
              <a:sysClr val="windowText" lastClr="000000"/>
            </a:solidFill>
            <a:effectLst/>
          </a:endParaRPr>
        </a:p>
        <a:p>
          <a:endParaRPr lang="en-US" sz="2800" baseline="0">
            <a:solidFill>
              <a:srgbClr val="FF66CC"/>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5:</a:t>
          </a:r>
          <a:r>
            <a:rPr lang="en-US" sz="1400" b="1" i="0" baseline="0">
              <a:solidFill>
                <a:schemeClr val="dk1"/>
              </a:solidFill>
              <a:effectLst/>
              <a:latin typeface="+mn-lt"/>
              <a:ea typeface="+mn-ea"/>
              <a:cs typeface="+mn-cs"/>
            </a:rPr>
            <a:t> Project Schedule</a:t>
          </a:r>
          <a:endParaRPr lang="en-US" sz="3600">
            <a:effectLst/>
          </a:endParaRPr>
        </a:p>
        <a:p>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Provide "Date Completed" and "Status" information for the following project tasks at a minimum. </a:t>
          </a:r>
          <a:endParaRPr lang="en-US" sz="2800">
            <a:effectLst/>
          </a:endParaRP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2800">
            <a:effectLst/>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each new task you enter in this form, also enter the appropriate category in the "Category" column.</a:t>
          </a:r>
          <a:endParaRPr lang="en-US" sz="2800">
            <a:effectLst/>
          </a:endParaRPr>
        </a:p>
        <a:p>
          <a:pPr eaLnBrk="1" fontAlgn="auto" latinLnBrk="0" hangingPunct="1"/>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a:t>
          </a:r>
        </a:p>
        <a:p>
          <a:pPr eaLnBrk="1" fontAlgn="auto" latinLnBrk="0" hangingPunct="1"/>
          <a:r>
            <a:rPr lang="en-US" sz="1100" b="0" baseline="0">
              <a:solidFill>
                <a:schemeClr val="dk1"/>
              </a:solidFill>
              <a:effectLst/>
              <a:latin typeface="+mn-lt"/>
              <a:ea typeface="+mn-ea"/>
              <a:cs typeface="+mn-cs"/>
            </a:rPr>
            <a:t>       into the new cell.</a:t>
          </a:r>
        </a:p>
        <a:p>
          <a:pPr eaLnBrk="1" fontAlgn="auto" latinLnBrk="0" hangingPunct="1"/>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 please</a:t>
          </a:r>
        </a:p>
        <a:p>
          <a:pPr eaLnBrk="1" fontAlgn="auto" latinLnBrk="0" hangingPunct="1"/>
          <a:r>
            <a:rPr lang="en-US" sz="1100" b="1">
              <a:solidFill>
                <a:schemeClr val="dk1"/>
              </a:solidFill>
              <a:effectLst/>
              <a:latin typeface="+mn-lt"/>
              <a:ea typeface="+mn-ea"/>
              <a:cs typeface="+mn-cs"/>
            </a:rPr>
            <a:t>    enter the details only in the Notes/Status column. </a:t>
          </a:r>
          <a:endParaRPr lang="en-US" sz="2800">
            <a:effectLst/>
          </a:endParaRPr>
        </a:p>
        <a:p>
          <a:endParaRPr lang="en-US" sz="2800" baseline="0">
            <a:solidFill>
              <a:srgbClr val="FF66CC"/>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6A:</a:t>
          </a:r>
          <a:r>
            <a:rPr lang="en-US" sz="1400" b="1" i="0" baseline="0">
              <a:solidFill>
                <a:schemeClr val="dk1"/>
              </a:solidFill>
              <a:effectLst/>
              <a:latin typeface="+mn-lt"/>
              <a:ea typeface="+mn-ea"/>
              <a:cs typeface="+mn-cs"/>
            </a:rPr>
            <a:t> Development Budgets</a:t>
          </a:r>
          <a:endParaRPr lang="en-US" sz="1400">
            <a:effectLst/>
          </a:endParaRP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Amounts added in the Total Project Cost column must be accounted for in full by assigning them to funding Sources, </a:t>
          </a:r>
        </a:p>
        <a:p>
          <a:r>
            <a:rPr lang="en-US" sz="1100" b="0" i="0" baseline="0">
              <a:solidFill>
                <a:schemeClr val="dk1"/>
              </a:solidFill>
              <a:effectLst/>
              <a:latin typeface="+mn-lt"/>
              <a:ea typeface="+mn-ea"/>
              <a:cs typeface="+mn-cs"/>
            </a:rPr>
            <a:t>   as appropriate. Until this has been done, the Total Project Cost amount will be tinted red.</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List</a:t>
          </a:r>
          <a:r>
            <a:rPr lang="en-US" sz="1100" b="1" i="0" baseline="0">
              <a:solidFill>
                <a:schemeClr val="dk1"/>
              </a:solidFill>
              <a:effectLst/>
              <a:latin typeface="+mn-lt"/>
              <a:ea typeface="+mn-ea"/>
              <a:cs typeface="+mn-cs"/>
            </a:rPr>
            <a:t> only one source per column</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a:t>
          </a:r>
          <a:r>
            <a:rPr lang="en-US" sz="1100">
              <a:solidFill>
                <a:schemeClr val="dk1"/>
              </a:solidFill>
              <a:effectLst/>
              <a:latin typeface="+mn-lt"/>
              <a:ea typeface="+mn-ea"/>
              <a:cs typeface="+mn-cs"/>
            </a:rPr>
            <a:t>o not combine funding sources in a column.</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Right-click</a:t>
          </a:r>
          <a:r>
            <a:rPr lang="en-US" sz="1100" b="0" i="0" baseline="0">
              <a:solidFill>
                <a:schemeClr val="dk1"/>
              </a:solidFill>
              <a:effectLst/>
              <a:latin typeface="+mn-lt"/>
              <a:ea typeface="+mn-ea"/>
              <a:cs typeface="+mn-cs"/>
            </a:rPr>
            <a:t> and Unhide columns Q-V (Residential) and/or columns AA-AC (nonresidential) if additional space for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Sources is required. </a:t>
          </a:r>
          <a:r>
            <a:rPr lang="en-US" sz="1100" b="0" i="0">
              <a:solidFill>
                <a:schemeClr val="dk1"/>
              </a:solidFill>
              <a:effectLst/>
              <a:latin typeface="+mn-lt"/>
              <a:ea typeface="+mn-ea"/>
              <a:cs typeface="+mn-cs"/>
            </a:rPr>
            <a:t>Do not add columns. </a:t>
          </a:r>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If your project proposes to use more than twelve (12) Residential and/or five (5) Non-Residential fund sources,</a:t>
          </a:r>
        </a:p>
        <a:p>
          <a:r>
            <a:rPr lang="en-US" sz="1100" b="0" i="0" baseline="0">
              <a:solidFill>
                <a:schemeClr val="dk1"/>
              </a:solidFill>
              <a:effectLst/>
              <a:latin typeface="+mn-lt"/>
              <a:ea typeface="+mn-ea"/>
              <a:cs typeface="+mn-cs"/>
            </a:rPr>
            <a:t>   please contact the Washington State Department of Commerce at </a:t>
          </a:r>
          <a:r>
            <a:rPr lang="en-US" sz="1100" b="0" i="0" u="sng" baseline="0">
              <a:solidFill>
                <a:srgbClr val="0000FF"/>
              </a:solidFill>
              <a:effectLst/>
              <a:latin typeface="+mn-lt"/>
              <a:ea typeface="+mn-ea"/>
              <a:cs typeface="+mn-cs"/>
            </a:rPr>
            <a:t>htfapp@commerce.wa.gov </a:t>
          </a:r>
          <a:r>
            <a:rPr lang="en-US" sz="1100" b="0" i="0" baseline="0">
              <a:solidFill>
                <a:schemeClr val="dk1"/>
              </a:solidFill>
              <a:effectLst/>
              <a:latin typeface="+mn-lt"/>
              <a:ea typeface="+mn-ea"/>
              <a:cs typeface="+mn-cs"/>
            </a:rPr>
            <a:t>to request a</a:t>
          </a:r>
        </a:p>
        <a:p>
          <a:r>
            <a:rPr lang="en-US" sz="1100" b="0" i="0" baseline="0">
              <a:solidFill>
                <a:schemeClr val="dk1"/>
              </a:solidFill>
              <a:effectLst/>
              <a:latin typeface="+mn-lt"/>
              <a:ea typeface="+mn-ea"/>
              <a:cs typeface="+mn-cs"/>
            </a:rPr>
            <a:t>   customized Form 6A.</a:t>
          </a:r>
          <a:endParaRPr lang="en-US" sz="2800">
            <a:effectLst/>
          </a:endParaRPr>
        </a:p>
        <a:p>
          <a:pPr eaLnBrk="1" fontAlgn="auto" latinLnBrk="0" hangingPunct="1"/>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All nonresidential costs should be included in this budget, even if the nonresidential portion of any building is </a:t>
          </a:r>
        </a:p>
        <a:p>
          <a:pPr eaLnBrk="1" fontAlgn="auto" latinLnBrk="0" hangingPunct="1"/>
          <a:r>
            <a:rPr lang="en-US" sz="1100" b="0" i="0">
              <a:solidFill>
                <a:schemeClr val="dk1"/>
              </a:solidFill>
              <a:effectLst/>
              <a:latin typeface="+mn-lt"/>
              <a:ea typeface="+mn-ea"/>
              <a:cs typeface="+mn-cs"/>
            </a:rPr>
            <a:t>   separated by a condominium</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structure (i.e., is "condo'd out").</a:t>
          </a:r>
          <a:endParaRPr lang="en-US" sz="2800">
            <a:effectLst/>
          </a:endParaRPr>
        </a:p>
        <a:p>
          <a:pPr eaLnBrk="1" fontAlgn="auto" latinLnBrk="0" hangingPunct="1"/>
          <a:r>
            <a:rPr lang="en-US" sz="1100" b="1" i="1">
              <a:solidFill>
                <a:schemeClr val="dk1"/>
              </a:solidFill>
              <a:effectLst/>
              <a:latin typeface="+mn-lt"/>
              <a:ea typeface="+mn-ea"/>
              <a:cs typeface="+mn-cs"/>
            </a:rPr>
            <a:t>• </a:t>
          </a:r>
          <a:r>
            <a:rPr lang="en-US" sz="1100" b="1" i="1" baseline="0">
              <a:solidFill>
                <a:schemeClr val="dk1"/>
              </a:solidFill>
              <a:effectLst/>
              <a:latin typeface="+mn-lt"/>
              <a:ea typeface="+mn-ea"/>
              <a:cs typeface="+mn-cs"/>
            </a:rPr>
            <a:t>If you utilize formulas to calculate specific costs, please hard-key the results to the nearest cent. </a:t>
          </a:r>
          <a:endParaRPr lang="en-US" sz="2800">
            <a:effectLst/>
          </a:endParaRPr>
        </a:p>
        <a:p>
          <a:endParaRPr lang="en-US" sz="1400" b="1">
            <a:solidFill>
              <a:schemeClr val="dk1"/>
            </a:solidFill>
            <a:effectLst/>
            <a:latin typeface="+mn-lt"/>
            <a:ea typeface="+mn-ea"/>
            <a:cs typeface="+mn-cs"/>
          </a:endParaRPr>
        </a:p>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3600">
            <a:effectLst/>
          </a:endParaRPr>
        </a:p>
        <a:p>
          <a:r>
            <a:rPr lang="en-US" sz="1100" b="0" i="0">
              <a:solidFill>
                <a:schemeClr val="dk1"/>
              </a:solidFill>
              <a:effectLst/>
              <a:latin typeface="+mn-lt"/>
              <a:ea typeface="+mn-ea"/>
              <a:cs typeface="+mn-cs"/>
            </a:rPr>
            <a:t>● For each cost item, explain the basis for the cost, when the estimate was made and identify who made the estimates.</a:t>
          </a:r>
          <a:endParaRPr lang="en-US" sz="2800">
            <a:effectLst/>
          </a:endParaRPr>
        </a:p>
        <a:p>
          <a:endParaRPr lang="en-US" sz="1400" baseline="0">
            <a:solidFill>
              <a:srgbClr val="FF66CC"/>
            </a:solidFill>
            <a:effectLst/>
            <a:latin typeface="+mn-lt"/>
            <a:ea typeface="+mn-ea"/>
            <a:cs typeface="+mn-cs"/>
          </a:endParaRPr>
        </a:p>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3600">
            <a:effectLst/>
          </a:endParaRPr>
        </a:p>
        <a:p>
          <a:r>
            <a:rPr lang="en-US" sz="1100" b="0" i="0">
              <a:solidFill>
                <a:schemeClr val="dk1"/>
              </a:solidFill>
              <a:effectLst/>
              <a:latin typeface="+mn-lt"/>
              <a:ea typeface="+mn-ea"/>
              <a:cs typeface="+mn-cs"/>
            </a:rPr>
            <a:t>● Fill out this Form only if your project plans to be financed with Low-Income Housing Tax Credits.</a:t>
          </a:r>
          <a:endParaRPr lang="en-US" sz="2800">
            <a:effectLst/>
          </a:endParaRPr>
        </a:p>
        <a:p>
          <a:r>
            <a:rPr lang="en-US" sz="1100" b="0" i="0">
              <a:solidFill>
                <a:schemeClr val="dk1"/>
              </a:solidFill>
              <a:effectLst/>
              <a:latin typeface="+mn-lt"/>
              <a:ea typeface="+mn-ea"/>
              <a:cs typeface="+mn-cs"/>
            </a:rPr>
            <a:t>● Enter eligible basis cost items. All other cells with autopopulate.</a:t>
          </a:r>
          <a:endParaRPr lang="en-US" sz="2800">
            <a:effectLst/>
          </a:endParaRPr>
        </a:p>
        <a:p>
          <a:r>
            <a:rPr lang="en-US" sz="1100" b="0" i="0">
              <a:solidFill>
                <a:schemeClr val="dk1"/>
              </a:solidFill>
              <a:effectLst/>
              <a:latin typeface="+mn-lt"/>
              <a:ea typeface="+mn-ea"/>
              <a:cs typeface="+mn-cs"/>
            </a:rPr>
            <a:t>● Do not enter any data in the blacked out cells.</a:t>
          </a:r>
          <a:endParaRPr lang="en-US" sz="2800">
            <a:effectLst/>
          </a:endParaRPr>
        </a:p>
        <a:p>
          <a:r>
            <a:rPr lang="en-US" sz="1100" b="0" i="0">
              <a:solidFill>
                <a:schemeClr val="dk1"/>
              </a:solidFill>
              <a:effectLst/>
              <a:latin typeface="+mn-lt"/>
              <a:ea typeface="+mn-ea"/>
              <a:cs typeface="+mn-cs"/>
            </a:rPr>
            <a:t>● Italicized items are considered Intermediary Costs or Capitalized Reserves and may not be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included in Eligible</a:t>
          </a:r>
          <a:br>
            <a:rPr lang="en-US" sz="1100" b="0" i="0">
              <a:solidFill>
                <a:schemeClr val="dk1"/>
              </a:solidFill>
              <a:effectLst/>
              <a:latin typeface="+mn-lt"/>
              <a:ea typeface="+mn-ea"/>
              <a:cs typeface="+mn-cs"/>
            </a:rPr>
          </a:b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Basis or in the Total Project Costs for the purposes of calculating the Maximum Developer Fees.</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6D: LIHTC Calculation</a:t>
          </a:r>
          <a:endParaRPr lang="en-US" sz="3600">
            <a:effectLst/>
          </a:endParaRPr>
        </a:p>
        <a:p>
          <a:r>
            <a:rPr lang="en-US" sz="1100" b="0" i="0">
              <a:solidFill>
                <a:schemeClr val="dk1"/>
              </a:solidFill>
              <a:effectLst/>
              <a:latin typeface="+mn-lt"/>
              <a:ea typeface="+mn-ea"/>
              <a:cs typeface="+mn-cs"/>
            </a:rPr>
            <a:t>● Fill out this Form only if your project plans to be financed with Low-Income Housing Tax Credits.</a:t>
          </a:r>
          <a:endParaRPr lang="en-US" sz="2800">
            <a:effectLst/>
          </a:endParaRPr>
        </a:p>
        <a:p>
          <a:endParaRPr lang="en-US" sz="1400" baseline="0">
            <a:solidFill>
              <a:srgbClr val="FF66CC"/>
            </a:solidFill>
            <a:effectLst/>
            <a:latin typeface="+mn-lt"/>
            <a:ea typeface="+mn-ea"/>
            <a:cs typeface="+mn-cs"/>
          </a:endParaRPr>
        </a:p>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3600">
            <a:effectLst/>
          </a:endParaRPr>
        </a:p>
        <a:p>
          <a:r>
            <a:rPr lang="en-US" sz="1100" b="0" i="0">
              <a:solidFill>
                <a:schemeClr val="dk1"/>
              </a:solidFill>
              <a:effectLst/>
              <a:latin typeface="+mn-lt"/>
              <a:ea typeface="+mn-ea"/>
              <a:cs typeface="+mn-cs"/>
            </a:rPr>
            <a:t>● Fill out this Form only if your project included amounts for </a:t>
          </a:r>
          <a:r>
            <a:rPr lang="en-US" sz="1100" b="0" i="1">
              <a:solidFill>
                <a:schemeClr val="dk1"/>
              </a:solidFill>
              <a:effectLst/>
              <a:latin typeface="+mn-lt"/>
              <a:ea typeface="+mn-ea"/>
              <a:cs typeface="+mn-cs"/>
            </a:rPr>
            <a:t>Permits, Fees &amp; Hookups</a:t>
          </a:r>
          <a:r>
            <a:rPr lang="en-US" sz="1100" b="0" i="0">
              <a:solidFill>
                <a:schemeClr val="dk1"/>
              </a:solidFill>
              <a:effectLst/>
              <a:latin typeface="+mn-lt"/>
              <a:ea typeface="+mn-ea"/>
              <a:cs typeface="+mn-cs"/>
            </a:rPr>
            <a:t> and/or</a:t>
          </a:r>
          <a:r>
            <a:rPr lang="en-US" sz="1100" b="0" i="0" baseline="0">
              <a:solidFill>
                <a:schemeClr val="dk1"/>
              </a:solidFill>
              <a:effectLst/>
              <a:latin typeface="+mn-lt"/>
              <a:ea typeface="+mn-ea"/>
              <a:cs typeface="+mn-cs"/>
            </a:rPr>
            <a:t> </a:t>
          </a:r>
          <a:r>
            <a:rPr lang="en-US" sz="1100" b="0" i="1">
              <a:solidFill>
                <a:schemeClr val="dk1"/>
              </a:solidFill>
              <a:effectLst/>
              <a:latin typeface="+mn-lt"/>
              <a:ea typeface="+mn-ea"/>
              <a:cs typeface="+mn-cs"/>
            </a:rPr>
            <a:t>Impact/Mitigation Fees</a:t>
          </a:r>
        </a:p>
        <a:p>
          <a:r>
            <a:rPr lang="en-US" sz="1100" b="0" i="1"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  on Form 6A.</a:t>
          </a:r>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7A: Financing Sources</a:t>
          </a:r>
          <a:endParaRPr lang="en-US" sz="1400">
            <a:effectLst/>
          </a:endParaRPr>
        </a:p>
        <a:p>
          <a:r>
            <a:rPr lang="en-US" sz="1100" b="0" i="0">
              <a:solidFill>
                <a:schemeClr val="dk1"/>
              </a:solidFill>
              <a:effectLst/>
              <a:latin typeface="+mn-lt"/>
              <a:ea typeface="+mn-ea"/>
              <a:cs typeface="+mn-cs"/>
            </a:rPr>
            <a:t>● Please list cash equity contributions as a source of funding where appropriate.</a:t>
          </a:r>
          <a:endParaRPr lang="en-US" sz="2800">
            <a:effectLst/>
          </a:endParaRPr>
        </a:p>
        <a:p>
          <a:pPr eaLnBrk="1" fontAlgn="auto" latinLnBrk="0" hangingPunct="1"/>
          <a:r>
            <a:rPr lang="en-US" sz="1100" b="0" i="0">
              <a:solidFill>
                <a:schemeClr val="dk1"/>
              </a:solidFill>
              <a:effectLst/>
              <a:latin typeface="+mn-lt"/>
              <a:ea typeface="+mn-ea"/>
              <a:cs typeface="+mn-cs"/>
            </a:rPr>
            <a:t>● Please complete all information applicable to your project. Include all financing term assumptions </a:t>
          </a:r>
          <a:r>
            <a:rPr lang="en-US" sz="1100" b="0" i="1">
              <a:solidFill>
                <a:schemeClr val="dk1"/>
              </a:solidFill>
              <a:effectLst/>
              <a:latin typeface="+mn-lt"/>
              <a:ea typeface="+mn-ea"/>
              <a:cs typeface="+mn-cs"/>
            </a:rPr>
            <a:t>even if they</a:t>
          </a:r>
          <a:r>
            <a:rPr lang="en-US" sz="1100" b="0" i="1" baseline="0">
              <a:solidFill>
                <a:schemeClr val="dk1"/>
              </a:solidFill>
              <a:effectLst/>
              <a:latin typeface="+mn-lt"/>
              <a:ea typeface="+mn-ea"/>
              <a:cs typeface="+mn-cs"/>
            </a:rPr>
            <a:t> are the</a:t>
          </a:r>
        </a:p>
        <a:p>
          <a:pPr eaLnBrk="1" fontAlgn="auto" latinLnBrk="0" hangingPunct="1"/>
          <a:r>
            <a:rPr lang="en-US" sz="1100" b="0" i="1" baseline="0">
              <a:solidFill>
                <a:schemeClr val="dk1"/>
              </a:solidFill>
              <a:effectLst/>
              <a:latin typeface="+mn-lt"/>
              <a:ea typeface="+mn-ea"/>
              <a:cs typeface="+mn-cs"/>
            </a:rPr>
            <a:t>   funder's standard terms</a:t>
          </a:r>
          <a:r>
            <a:rPr lang="en-US" sz="1100" b="0" i="0" baseline="0">
              <a:solidFill>
                <a:schemeClr val="dk1"/>
              </a:solidFill>
              <a:effectLst/>
              <a:latin typeface="+mn-lt"/>
              <a:ea typeface="+mn-ea"/>
              <a:cs typeface="+mn-cs"/>
            </a:rPr>
            <a:t>.</a:t>
          </a:r>
          <a:endParaRPr lang="en-US" sz="2800">
            <a:effectLst/>
          </a:endParaRPr>
        </a:p>
        <a:p>
          <a:pPr eaLnBrk="1" fontAlgn="auto" latinLnBrk="0" hangingPunct="1"/>
          <a:r>
            <a:rPr lang="en-US" sz="1100" b="0" i="0">
              <a:solidFill>
                <a:schemeClr val="dk1"/>
              </a:solidFill>
              <a:effectLst/>
              <a:latin typeface="+mn-lt"/>
              <a:ea typeface="+mn-ea"/>
              <a:cs typeface="+mn-cs"/>
            </a:rPr>
            <a:t>● Reminder: New Market Tax Credits may only be applied to Non-Residential.</a:t>
          </a:r>
        </a:p>
        <a:p>
          <a:pPr eaLnBrk="1" fontAlgn="auto" latinLnBrk="0" hangingPunct="1"/>
          <a:endParaRPr lang="en-US" sz="1400" b="0" i="0">
            <a:solidFill>
              <a:schemeClr val="dk1"/>
            </a:solidFill>
            <a:effectLst/>
            <a:latin typeface="+mn-lt"/>
            <a:ea typeface="+mn-ea"/>
            <a:cs typeface="+mn-cs"/>
          </a:endParaRPr>
        </a:p>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36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include all predevelopment expenses to date and any expenses you expect to incur by the end of this year.</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Include both Residential and Non-residential Income and Expenses.</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include any rental or other temporary income earned during the holding period if property holding costs will</a:t>
          </a:r>
        </a:p>
        <a:p>
          <a:r>
            <a:rPr lang="en-US" sz="1100" b="0" i="0" baseline="0">
              <a:solidFill>
                <a:schemeClr val="dk1"/>
              </a:solidFill>
              <a:effectLst/>
              <a:latin typeface="+mn-lt"/>
              <a:ea typeface="+mn-ea"/>
              <a:cs typeface="+mn-cs"/>
            </a:rPr>
            <a:t>    be charged to the capital budget.</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Funders will accept Estimate of Cash Flow During Development data in an alternative format, if approved </a:t>
          </a:r>
          <a:r>
            <a:rPr lang="en-US" sz="1100" b="1" i="0" baseline="0">
              <a:solidFill>
                <a:schemeClr val="dk1"/>
              </a:solidFill>
              <a:effectLst/>
              <a:latin typeface="+mn-lt"/>
              <a:ea typeface="+mn-ea"/>
              <a:cs typeface="+mn-cs"/>
            </a:rPr>
            <a:t>prior to</a:t>
          </a:r>
        </a:p>
        <a:p>
          <a:r>
            <a:rPr lang="en-US" sz="1100" b="1" i="0" baseline="0">
              <a:solidFill>
                <a:schemeClr val="dk1"/>
              </a:solidFill>
              <a:effectLst/>
              <a:latin typeface="+mn-lt"/>
              <a:ea typeface="+mn-ea"/>
              <a:cs typeface="+mn-cs"/>
            </a:rPr>
            <a:t>    application</a:t>
          </a:r>
          <a:r>
            <a:rPr lang="en-US" sz="1100" b="0" i="0" baseline="0">
              <a:solidFill>
                <a:schemeClr val="dk1"/>
              </a:solidFill>
              <a:effectLst/>
              <a:latin typeface="+mn-lt"/>
              <a:ea typeface="+mn-ea"/>
              <a:cs typeface="+mn-cs"/>
            </a:rPr>
            <a:t> by that funder. Documentation of such approval must be submitted as an Attachment to Tab 7.</a:t>
          </a:r>
          <a:endParaRPr lang="en-US" sz="2800">
            <a:effectLst/>
          </a:endParaRPr>
        </a:p>
        <a:p>
          <a:pPr eaLnBrk="1" fontAlgn="auto" latinLnBrk="0" hangingPunct="1"/>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45</xdr:row>
      <xdr:rowOff>152400</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162718" y="181770"/>
          <a:ext cx="6991352" cy="85431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36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Insert additional rows if required. If you </a:t>
          </a:r>
          <a:r>
            <a:rPr lang="en-US" sz="1100" b="1" i="1" baseline="0">
              <a:solidFill>
                <a:schemeClr val="dk1"/>
              </a:solidFill>
              <a:effectLst/>
              <a:latin typeface="+mn-lt"/>
              <a:ea typeface="+mn-ea"/>
              <a:cs typeface="+mn-cs"/>
            </a:rPr>
            <a:t>do</a:t>
          </a:r>
          <a:r>
            <a:rPr lang="en-US" sz="1100" b="0" i="0" baseline="0">
              <a:solidFill>
                <a:schemeClr val="dk1"/>
              </a:solidFill>
              <a:effectLst/>
              <a:latin typeface="+mn-lt"/>
              <a:ea typeface="+mn-ea"/>
              <a:cs typeface="+mn-cs"/>
            </a:rPr>
            <a:t> add rows to this form, please be careful to copy the calculations in </a:t>
          </a:r>
        </a:p>
        <a:p>
          <a:r>
            <a:rPr lang="en-US" sz="1100" b="0" i="0" baseline="0">
              <a:solidFill>
                <a:schemeClr val="dk1"/>
              </a:solidFill>
              <a:effectLst/>
              <a:latin typeface="+mn-lt"/>
              <a:ea typeface="+mn-ea"/>
              <a:cs typeface="+mn-cs"/>
            </a:rPr>
            <a:t>    Columns J, L, M,N and O into the new rows exactly.</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Page 2 of this Form is provided as a rollup. No action is required regarding it.</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8B:</a:t>
          </a:r>
          <a:r>
            <a:rPr lang="en-US" sz="1400" b="1" i="0" baseline="0">
              <a:solidFill>
                <a:schemeClr val="dk1"/>
              </a:solidFill>
              <a:effectLst/>
              <a:latin typeface="+mn-lt"/>
              <a:ea typeface="+mn-ea"/>
              <a:cs typeface="+mn-cs"/>
            </a:rPr>
            <a:t> Operating, Service, and Rent Subsidy Sources</a:t>
          </a:r>
          <a:endParaRPr lang="en-US" sz="3600">
            <a:effectLst/>
          </a:endParaRPr>
        </a:p>
        <a:p>
          <a:r>
            <a:rPr lang="en-US" sz="1100" b="0" i="0">
              <a:solidFill>
                <a:schemeClr val="dk1"/>
              </a:solidFill>
              <a:effectLst/>
              <a:latin typeface="+mn-lt"/>
              <a:ea typeface="+mn-ea"/>
              <a:cs typeface="+mn-cs"/>
            </a:rPr>
            <a:t>● Please</a:t>
          </a:r>
          <a:r>
            <a:rPr lang="en-US" sz="1100" b="0" i="0" baseline="0">
              <a:solidFill>
                <a:schemeClr val="dk1"/>
              </a:solidFill>
              <a:effectLst/>
              <a:latin typeface="+mn-lt"/>
              <a:ea typeface="+mn-ea"/>
              <a:cs typeface="+mn-cs"/>
            </a:rPr>
            <a:t> be certain to enter the correct fund source in the correct table, as data from this form complete Forms 8C and</a:t>
          </a:r>
        </a:p>
        <a:p>
          <a:r>
            <a:rPr lang="en-US" sz="1100" b="0" i="0" baseline="0">
              <a:solidFill>
                <a:schemeClr val="dk1"/>
              </a:solidFill>
              <a:effectLst/>
              <a:latin typeface="+mn-lt"/>
              <a:ea typeface="+mn-ea"/>
              <a:cs typeface="+mn-cs"/>
            </a:rPr>
            <a:t>    8D.</a:t>
          </a:r>
          <a:endParaRPr lang="en-US" sz="2800">
            <a:effectLst/>
          </a:endParaRPr>
        </a:p>
        <a:p>
          <a:pPr eaLnBrk="1" fontAlgn="auto" latinLnBrk="0" hangingPunct="1"/>
          <a:r>
            <a:rPr lang="en-US" sz="1100" b="0" i="0">
              <a:solidFill>
                <a:schemeClr val="dk1"/>
              </a:solidFill>
              <a:effectLst/>
              <a:latin typeface="+mn-lt"/>
              <a:ea typeface="+mn-ea"/>
              <a:cs typeface="+mn-cs"/>
            </a:rPr>
            <a:t>● For Operating and/or Services Sources, please</a:t>
          </a:r>
          <a:r>
            <a:rPr lang="en-US" sz="1100" b="0" i="0" baseline="0">
              <a:solidFill>
                <a:schemeClr val="dk1"/>
              </a:solidFill>
              <a:effectLst/>
              <a:latin typeface="+mn-lt"/>
              <a:ea typeface="+mn-ea"/>
              <a:cs typeface="+mn-cs"/>
            </a:rPr>
            <a:t> include only formal funding sources on this Form. </a:t>
          </a:r>
          <a:r>
            <a:rPr lang="en-US" sz="1100" b="1" i="1" baseline="0">
              <a:solidFill>
                <a:schemeClr val="dk1"/>
              </a:solidFill>
              <a:effectLst/>
              <a:latin typeface="+mn-lt"/>
              <a:ea typeface="+mn-ea"/>
              <a:cs typeface="+mn-cs"/>
            </a:rPr>
            <a:t>Cash flow should not</a:t>
          </a:r>
        </a:p>
        <a:p>
          <a:pPr eaLnBrk="1" fontAlgn="auto" latinLnBrk="0" hangingPunct="1"/>
          <a:r>
            <a:rPr lang="en-US" sz="1100" b="1" i="1" baseline="0">
              <a:solidFill>
                <a:schemeClr val="dk1"/>
              </a:solidFill>
              <a:effectLst/>
              <a:latin typeface="+mn-lt"/>
              <a:ea typeface="+mn-ea"/>
              <a:cs typeface="+mn-cs"/>
            </a:rPr>
            <a:t>    be listed in the Operating or Service Funding Sources tables below</a:t>
          </a:r>
          <a:r>
            <a:rPr lang="en-US" sz="1100" b="1" i="0" baseline="0">
              <a:solidFill>
                <a:schemeClr val="dk1"/>
              </a:solidFill>
              <a:effectLst/>
              <a:latin typeface="+mn-lt"/>
              <a:ea typeface="+mn-ea"/>
              <a:cs typeface="+mn-cs"/>
            </a:rPr>
            <a:t>.</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8C: Personnel (Service and Operating) and Non-Personnel</a:t>
          </a:r>
          <a:r>
            <a:rPr lang="en-US" sz="1400" b="1" i="0" baseline="0">
              <a:solidFill>
                <a:schemeClr val="dk1"/>
              </a:solidFill>
              <a:effectLst/>
              <a:latin typeface="+mn-lt"/>
              <a:ea typeface="+mn-ea"/>
              <a:cs typeface="+mn-cs"/>
            </a:rPr>
            <a:t> Expenses</a:t>
          </a:r>
          <a:endParaRPr lang="en-US" sz="3600">
            <a:effectLst/>
          </a:endParaRPr>
        </a:p>
        <a:p>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Enter the title of every paid staff person working on this project, including those paid by sub-contracted and partner</a:t>
          </a:r>
        </a:p>
        <a:p>
          <a:r>
            <a:rPr lang="en-US" sz="1100">
              <a:solidFill>
                <a:schemeClr val="dk1"/>
              </a:solidFill>
              <a:effectLst/>
              <a:latin typeface="+mn-lt"/>
              <a:ea typeface="+mn-ea"/>
              <a:cs typeface="+mn-cs"/>
            </a:rPr>
            <a:t>    agencies. Include administrative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supervisory positions. Titles must correspond to job descriptions included with</a:t>
          </a:r>
        </a:p>
        <a:p>
          <a:r>
            <a:rPr lang="en-US" sz="1100">
              <a:solidFill>
                <a:schemeClr val="dk1"/>
              </a:solidFill>
              <a:effectLst/>
              <a:latin typeface="+mn-lt"/>
              <a:ea typeface="+mn-ea"/>
              <a:cs typeface="+mn-cs"/>
            </a:rPr>
            <a:t>    your application.</a:t>
          </a:r>
          <a:endParaRPr lang="en-US" sz="2800">
            <a:effectLst/>
          </a:endParaRPr>
        </a:p>
        <a:p>
          <a:r>
            <a:rPr lang="en-US" sz="1100" b="0" i="0">
              <a:solidFill>
                <a:schemeClr val="dk1"/>
              </a:solidFill>
              <a:effectLst/>
              <a:latin typeface="+mn-lt"/>
              <a:ea typeface="+mn-ea"/>
              <a:cs typeface="+mn-cs"/>
            </a:rPr>
            <a:t>● </a:t>
          </a:r>
          <a:r>
            <a:rPr lang="en-US" sz="1100" b="1">
              <a:solidFill>
                <a:schemeClr val="dk1"/>
              </a:solidFill>
              <a:effectLst/>
              <a:latin typeface="+mn-lt"/>
              <a:ea typeface="+mn-ea"/>
              <a:cs typeface="+mn-cs"/>
            </a:rPr>
            <a:t>If you propose to use project </a:t>
          </a:r>
          <a:r>
            <a:rPr lang="en-US" sz="1100" b="1" baseline="0">
              <a:solidFill>
                <a:schemeClr val="dk1"/>
              </a:solidFill>
              <a:effectLst/>
              <a:latin typeface="+mn-lt"/>
              <a:ea typeface="+mn-ea"/>
              <a:cs typeface="+mn-cs"/>
            </a:rPr>
            <a:t>Cash Flow </a:t>
          </a:r>
          <a:r>
            <a:rPr lang="en-US" sz="1100" b="0">
              <a:solidFill>
                <a:schemeClr val="dk1"/>
              </a:solidFill>
              <a:effectLst/>
              <a:latin typeface="+mn-lt"/>
              <a:ea typeface="+mn-ea"/>
              <a:cs typeface="+mn-cs"/>
            </a:rPr>
            <a:t>to subsidize operations and/or services, please indicate the amount of </a:t>
          </a:r>
        </a:p>
        <a:p>
          <a:r>
            <a:rPr lang="en-US" sz="1100" b="0">
              <a:solidFill>
                <a:schemeClr val="dk1"/>
              </a:solidFill>
              <a:effectLst/>
              <a:latin typeface="+mn-lt"/>
              <a:ea typeface="+mn-ea"/>
              <a:cs typeface="+mn-cs"/>
            </a:rPr>
            <a:t>    operating revenue used to cover service expenses in the Cash</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Flow column (viz.,</a:t>
          </a:r>
          <a:r>
            <a:rPr lang="en-US" sz="1100" b="0" baseline="0">
              <a:solidFill>
                <a:schemeClr val="dk1"/>
              </a:solidFill>
              <a:effectLst/>
              <a:latin typeface="+mn-lt"/>
              <a:ea typeface="+mn-ea"/>
              <a:cs typeface="+mn-cs"/>
            </a:rPr>
            <a:t> column N) </a:t>
          </a:r>
          <a:r>
            <a:rPr lang="en-US" sz="1100" b="0">
              <a:solidFill>
                <a:schemeClr val="dk1"/>
              </a:solidFill>
              <a:effectLst/>
              <a:latin typeface="+mn-lt"/>
              <a:ea typeface="+mn-ea"/>
              <a:cs typeface="+mn-cs"/>
            </a:rPr>
            <a:t>as relevant.</a:t>
          </a:r>
          <a:endParaRPr lang="en-US" sz="2800" b="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8D: Operating</a:t>
          </a:r>
          <a:r>
            <a:rPr lang="en-US" sz="1400" b="1" i="0" baseline="0">
              <a:solidFill>
                <a:schemeClr val="dk1"/>
              </a:solidFill>
              <a:effectLst/>
              <a:latin typeface="+mn-lt"/>
              <a:ea typeface="+mn-ea"/>
              <a:cs typeface="+mn-cs"/>
            </a:rPr>
            <a:t> Pro Forma </a:t>
          </a:r>
          <a:endParaRPr lang="en-US" sz="3600">
            <a:effectLst/>
          </a:endParaRPr>
        </a:p>
        <a:p>
          <a:pPr eaLnBrk="1" fontAlgn="auto" latinLnBrk="0" hangingPunct="1"/>
          <a:r>
            <a:rPr lang="en-US" sz="1100" b="0" i="0">
              <a:solidFill>
                <a:schemeClr val="dk1"/>
              </a:solidFill>
              <a:effectLst/>
              <a:latin typeface="+mn-lt"/>
              <a:ea typeface="+mn-ea"/>
              <a:cs typeface="+mn-cs"/>
            </a:rPr>
            <a:t>• Complete</a:t>
          </a:r>
          <a:r>
            <a:rPr lang="en-US" sz="1100" b="0" i="0" baseline="0">
              <a:solidFill>
                <a:schemeClr val="dk1"/>
              </a:solidFill>
              <a:effectLst/>
              <a:latin typeface="+mn-lt"/>
              <a:ea typeface="+mn-ea"/>
              <a:cs typeface="+mn-cs"/>
            </a:rPr>
            <a:t> all 15 years of the Pro Forma.</a:t>
          </a:r>
          <a:endParaRPr lang="en-US" sz="2800">
            <a:effectLst/>
          </a:endParaRPr>
        </a:p>
        <a:p>
          <a:pPr eaLnBrk="1" fontAlgn="auto" latinLnBrk="0" hangingPunct="1"/>
          <a:r>
            <a:rPr lang="en-US" sz="1100" b="0" i="0">
              <a:solidFill>
                <a:schemeClr val="dk1"/>
              </a:solidFill>
              <a:effectLst/>
              <a:latin typeface="+mn-lt"/>
              <a:ea typeface="+mn-ea"/>
              <a:cs typeface="+mn-cs"/>
            </a:rPr>
            <a:t>• U</a:t>
          </a:r>
          <a:r>
            <a:rPr lang="en-US" sz="1100">
              <a:solidFill>
                <a:schemeClr val="dk1"/>
              </a:solidFill>
              <a:effectLst/>
              <a:latin typeface="+mn-lt"/>
              <a:ea typeface="+mn-ea"/>
              <a:cs typeface="+mn-cs"/>
            </a:rPr>
            <a:t>tilize revenue inflation factors, cost escalators, and vacancy rates based on similar projects in your portfolio,</a:t>
          </a:r>
        </a:p>
        <a:p>
          <a:pPr eaLnBrk="1" fontAlgn="auto" latinLnBrk="0" hangingPunct="1"/>
          <a:r>
            <a:rPr lang="en-US" sz="1100">
              <a:solidFill>
                <a:schemeClr val="dk1"/>
              </a:solidFill>
              <a:effectLst/>
              <a:latin typeface="+mn-lt"/>
              <a:ea typeface="+mn-ea"/>
              <a:cs typeface="+mn-cs"/>
            </a:rPr>
            <a:t>   guidance from revenue sources, or other data sources. </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Declare the percentage values for all cost and revenue escalators in the fields provided. </a:t>
          </a:r>
          <a:r>
            <a:rPr lang="en-US" sz="1100">
              <a:solidFill>
                <a:schemeClr val="dk1"/>
              </a:solidFill>
              <a:effectLst/>
              <a:latin typeface="+mn-lt"/>
              <a:ea typeface="+mn-ea"/>
              <a:cs typeface="+mn-cs"/>
            </a:rPr>
            <a:t>In the absence of an </a:t>
          </a:r>
        </a:p>
        <a:p>
          <a:pPr eaLnBrk="1" fontAlgn="auto" latinLnBrk="0" hangingPunct="1"/>
          <a:r>
            <a:rPr lang="en-US" sz="1100">
              <a:solidFill>
                <a:schemeClr val="dk1"/>
              </a:solidFill>
              <a:effectLst/>
              <a:latin typeface="+mn-lt"/>
              <a:ea typeface="+mn-ea"/>
              <a:cs typeface="+mn-cs"/>
            </a:rPr>
            <a:t>   appropriate data or policy source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use the</a:t>
          </a:r>
          <a:r>
            <a:rPr lang="en-US" sz="1100" b="0" i="0" baseline="0">
              <a:solidFill>
                <a:schemeClr val="dk1"/>
              </a:solidFill>
              <a:effectLst/>
              <a:latin typeface="+mn-lt"/>
              <a:ea typeface="+mn-ea"/>
              <a:cs typeface="+mn-cs"/>
            </a:rPr>
            <a:t> provided default values.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All unshaded cells on this form will run calculations automatically, but may be overwritten. </a:t>
          </a:r>
          <a:endParaRPr lang="en-US" sz="2800">
            <a:effectLst/>
          </a:endParaRPr>
        </a:p>
        <a:p>
          <a:pPr eaLnBrk="1" fontAlgn="auto" latinLnBrk="0" hangingPunct="1"/>
          <a:endParaRPr lang="en-US" sz="1100" b="1" i="0">
            <a:solidFill>
              <a:schemeClr val="dk1"/>
            </a:solidFill>
            <a:effectLst/>
            <a:latin typeface="+mn-lt"/>
            <a:ea typeface="+mn-ea"/>
            <a:cs typeface="+mn-cs"/>
          </a:endParaRPr>
        </a:p>
        <a:p>
          <a:pPr eaLnBrk="1" fontAlgn="auto" latinLnBrk="0" hangingPunct="1"/>
          <a:r>
            <a:rPr lang="en-US" sz="1100" b="1" i="0">
              <a:solidFill>
                <a:schemeClr val="dk1"/>
              </a:solidFill>
              <a:effectLst/>
              <a:latin typeface="+mn-lt"/>
              <a:ea typeface="+mn-ea"/>
              <a:cs typeface="+mn-cs"/>
            </a:rPr>
            <a:t>Definitions:</a:t>
          </a:r>
          <a:endParaRPr lang="en-US" sz="2800">
            <a:effectLst/>
          </a:endParaRPr>
        </a:p>
        <a:p>
          <a:r>
            <a:rPr lang="en-US" sz="1100" b="1" i="1">
              <a:solidFill>
                <a:schemeClr val="dk1"/>
              </a:solidFill>
              <a:effectLst/>
              <a:latin typeface="+mn-lt"/>
              <a:ea typeface="+mn-ea"/>
              <a:cs typeface="+mn-cs"/>
            </a:rPr>
            <a:t>Hard debt payments</a:t>
          </a:r>
          <a:r>
            <a:rPr lang="en-US" sz="1100">
              <a:solidFill>
                <a:schemeClr val="dk1"/>
              </a:solidFill>
              <a:effectLst/>
              <a:latin typeface="+mn-lt"/>
              <a:ea typeface="+mn-ea"/>
              <a:cs typeface="+mn-cs"/>
            </a:rPr>
            <a:t>: required payments of principal and/or interest. If payments are not made, this is a considered a loan default. </a:t>
          </a:r>
          <a:r>
            <a:rPr lang="en-US" sz="1100" i="1">
              <a:solidFill>
                <a:schemeClr val="dk1"/>
              </a:solidFill>
              <a:effectLst/>
              <a:latin typeface="+mn-lt"/>
              <a:ea typeface="+mn-ea"/>
              <a:cs typeface="+mn-cs"/>
            </a:rPr>
            <a:t>Payments to an affiliated organization are never considered "Hard Debt" regardless of whether they are required. </a:t>
          </a: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Soft debt payments</a:t>
          </a:r>
          <a:r>
            <a:rPr lang="en-US" sz="110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8E: Operating Pro Forma Details</a:t>
          </a:r>
          <a:endParaRPr lang="en-US" sz="3600">
            <a:effectLst/>
          </a:endParaRPr>
        </a:p>
        <a:p>
          <a:r>
            <a:rPr lang="en-US" sz="1100" b="0" i="0">
              <a:solidFill>
                <a:schemeClr val="dk1"/>
              </a:solidFill>
              <a:effectLst/>
              <a:latin typeface="+mn-lt"/>
              <a:ea typeface="+mn-ea"/>
              <a:cs typeface="+mn-cs"/>
            </a:rPr>
            <a:t>For</a:t>
          </a:r>
          <a:r>
            <a:rPr lang="en-US" sz="1100" b="0" i="0" baseline="0">
              <a:solidFill>
                <a:schemeClr val="dk1"/>
              </a:solidFill>
              <a:effectLst/>
              <a:latin typeface="+mn-lt"/>
              <a:ea typeface="+mn-ea"/>
              <a:cs typeface="+mn-cs"/>
            </a:rPr>
            <a:t> each item be as specific as possible. </a:t>
          </a:r>
          <a:endParaRPr lang="en-US" sz="2800">
            <a:effectLst/>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"Current Operations" should </a:t>
          </a:r>
          <a:r>
            <a:rPr lang="en-US" sz="1100" b="0" i="1" baseline="0">
              <a:solidFill>
                <a:schemeClr val="dk1"/>
              </a:solidFill>
              <a:effectLst/>
              <a:latin typeface="+mn-lt"/>
              <a:ea typeface="+mn-ea"/>
              <a:cs typeface="+mn-cs"/>
            </a:rPr>
            <a:t>only</a:t>
          </a:r>
          <a:r>
            <a:rPr lang="en-US" sz="1100" b="0" i="0" baseline="0">
              <a:solidFill>
                <a:schemeClr val="dk1"/>
              </a:solidFill>
              <a:effectLst/>
              <a:latin typeface="+mn-lt"/>
              <a:ea typeface="+mn-ea"/>
              <a:cs typeface="+mn-cs"/>
            </a:rPr>
            <a:t> be used for rehabilitation projects with existing tenants.</a:t>
          </a:r>
          <a:endParaRPr lang="en-US" sz="2800">
            <a:effectLst/>
          </a:endParaRPr>
        </a:p>
        <a:p>
          <a:r>
            <a:rPr lang="en-US" sz="1100" b="0" i="0">
              <a:solidFill>
                <a:schemeClr val="dk1"/>
              </a:solidFill>
              <a:effectLst/>
              <a:latin typeface="+mn-lt"/>
              <a:ea typeface="+mn-ea"/>
              <a:cs typeface="+mn-cs"/>
            </a:rPr>
            <a:t> ●  If</a:t>
          </a:r>
          <a:r>
            <a:rPr lang="en-US" sz="1100" b="0" i="0" baseline="0">
              <a:solidFill>
                <a:schemeClr val="dk1"/>
              </a:solidFill>
              <a:effectLst/>
              <a:latin typeface="+mn-lt"/>
              <a:ea typeface="+mn-ea"/>
              <a:cs typeface="+mn-cs"/>
            </a:rPr>
            <a:t> c</a:t>
          </a:r>
          <a:r>
            <a:rPr lang="en-US" sz="1100" b="0" i="0">
              <a:solidFill>
                <a:schemeClr val="dk1"/>
              </a:solidFill>
              <a:effectLst/>
              <a:latin typeface="+mn-lt"/>
              <a:ea typeface="+mn-ea"/>
              <a:cs typeface="+mn-cs"/>
            </a:rPr>
            <a:t>ost</a:t>
          </a:r>
          <a:r>
            <a:rPr lang="en-US" sz="1100" b="0" i="0" baseline="0">
              <a:solidFill>
                <a:schemeClr val="dk1"/>
              </a:solidFill>
              <a:effectLst/>
              <a:latin typeface="+mn-lt"/>
              <a:ea typeface="+mn-ea"/>
              <a:cs typeface="+mn-cs"/>
            </a:rPr>
            <a:t> estimates are based on other projects in the owner/sponsor's porftolio, identify the specific projects.</a:t>
          </a:r>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Data/Community%20Development/CDBG-HOME-LEVY-HS/CITY%20GRANTS-LOANS/NOFAs/2018/2019%20Production-Preservation-Facilities%20NOFA/COB-hfu-htf-cfa-forms-v1x2-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Data/Community%20Development/Staff/Stalheim/ProjectDevelopment/2015%20NOFAs/Rental%20Housing/RentalProduction%20-%202013%20Application-Forms_COB%20Ad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lklutz\AppData\Local\Temp\MicrosoftEdgeDownloads\96fac0cd-41e2-4887-8a95-aacbd978d09a\Prod-Preserv-2022-Form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Data/Community%20Development/CDBG-HOME-LEVY-HS/CITY%20GRANTS-LOANS/NOFAs/2016/Production/2016-production-form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ommerce.wa.gov/HTF/Application/Spring%202014/Updating%20App%20Materials%20for%202014/Final/2014-CFA-Forms-v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Data/Community%20Development/NOFA%20-%20Issued%20by%20City/2022/Production%20&amp;%20Preservation/5-Production-Preservation%20Application%202022%20COB-specific_For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HTF\Evergreen%20Sustainable%20Development%20Standard\Program%20Information\Version%203.0\Point%20balancing%20v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ESDS-Reference Table"/>
      <sheetName val="ESDS-Lookup Table"/>
      <sheetName val="5 Default Check"/>
      <sheetName val="Definitions"/>
      <sheetName val="Sheet1"/>
      <sheetName val="Validations Checklist"/>
      <sheetName val="HTF_Quickload"/>
      <sheetName val="1"/>
      <sheetName val="2A"/>
      <sheetName val="2B"/>
      <sheetName val="2C"/>
      <sheetName val="3"/>
      <sheetName val="4"/>
      <sheetName val="5"/>
      <sheetName val="6A"/>
      <sheetName val="6B"/>
      <sheetName val="6C"/>
      <sheetName val="6D"/>
      <sheetName val="6E"/>
      <sheetName val="7A"/>
      <sheetName val="7B"/>
      <sheetName val="8A"/>
      <sheetName val="8B"/>
      <sheetName val="8C"/>
      <sheetName val="8D"/>
      <sheetName val="8E"/>
      <sheetName val="9A"/>
      <sheetName val="9B"/>
      <sheetName val="9C"/>
      <sheetName val="9D"/>
      <sheetName val="9E"/>
      <sheetName val="11A"/>
      <sheetName val="11B "/>
      <sheetName val="Form 12 COB Scoring"/>
      <sheetName val="Form 13 - RASS Ap"/>
      <sheetName val="COB Data Validation"/>
      <sheetName val="4% LIHTC ScoringLists"/>
      <sheetName val="9% ScoringLists"/>
    </sheetNames>
    <sheetDataSet>
      <sheetData sheetId="0">
        <row r="30">
          <cell r="B30" t="str">
            <v>Select…</v>
          </cell>
        </row>
        <row r="31">
          <cell r="B31" t="str">
            <v>Yes</v>
          </cell>
        </row>
        <row r="32">
          <cell r="B32" t="str">
            <v>No</v>
          </cell>
        </row>
        <row r="33">
          <cell r="B33" t="str">
            <v>Either</v>
          </cell>
        </row>
        <row r="40">
          <cell r="B40" t="str">
            <v>Select…</v>
          </cell>
        </row>
        <row r="41">
          <cell r="B41" t="str">
            <v>Shelter</v>
          </cell>
        </row>
        <row r="42">
          <cell r="B42" t="str">
            <v>Transitional</v>
          </cell>
        </row>
        <row r="43">
          <cell r="B43" t="str">
            <v>Permanent Supportive</v>
          </cell>
        </row>
        <row r="44">
          <cell r="B44" t="str">
            <v>Multifamily Rental</v>
          </cell>
        </row>
        <row r="46">
          <cell r="B46" t="str">
            <v>Select…</v>
          </cell>
        </row>
        <row r="47">
          <cell r="B47" t="str">
            <v>Units</v>
          </cell>
        </row>
        <row r="48">
          <cell r="B48" t="str">
            <v>Beds</v>
          </cell>
        </row>
        <row r="51">
          <cell r="E51" t="str">
            <v>Select…</v>
          </cell>
        </row>
        <row r="52">
          <cell r="E52" t="str">
            <v>Grant</v>
          </cell>
        </row>
        <row r="53">
          <cell r="E53" t="str">
            <v>Loan</v>
          </cell>
        </row>
        <row r="56">
          <cell r="B56" t="str">
            <v>Select…</v>
          </cell>
        </row>
        <row r="57">
          <cell r="B57" t="str">
            <v>Hard</v>
          </cell>
        </row>
        <row r="58">
          <cell r="B58" t="str">
            <v>Soft</v>
          </cell>
        </row>
        <row r="68">
          <cell r="E68" t="str">
            <v>Select…</v>
          </cell>
        </row>
        <row r="69">
          <cell r="E69" t="str">
            <v>Studio</v>
          </cell>
        </row>
        <row r="70">
          <cell r="E70" t="str">
            <v>SRO</v>
          </cell>
        </row>
        <row r="71">
          <cell r="E71" t="str">
            <v>1 BR</v>
          </cell>
        </row>
        <row r="72">
          <cell r="E72" t="str">
            <v>2 BR</v>
          </cell>
        </row>
        <row r="73">
          <cell r="E73" t="str">
            <v>3 BR</v>
          </cell>
        </row>
        <row r="74">
          <cell r="E74" t="str">
            <v>4 BR</v>
          </cell>
        </row>
        <row r="75">
          <cell r="E75" t="str">
            <v>Other</v>
          </cell>
        </row>
        <row r="77">
          <cell r="B77" t="str">
            <v>Select…</v>
          </cell>
        </row>
        <row r="78">
          <cell r="B78" t="str">
            <v>Beds</v>
          </cell>
        </row>
        <row r="79">
          <cell r="B79" t="str">
            <v>SRO</v>
          </cell>
        </row>
        <row r="80">
          <cell r="B80" t="str">
            <v>Studio</v>
          </cell>
        </row>
        <row r="81">
          <cell r="B81" t="str">
            <v>1 BR</v>
          </cell>
        </row>
        <row r="82">
          <cell r="B82" t="str">
            <v>2 BR</v>
          </cell>
        </row>
        <row r="83">
          <cell r="B83" t="str">
            <v>3 BR</v>
          </cell>
        </row>
        <row r="84">
          <cell r="B84" t="str">
            <v>4 BR</v>
          </cell>
        </row>
        <row r="85">
          <cell r="B85" t="str">
            <v>5+ BR</v>
          </cell>
        </row>
        <row r="87">
          <cell r="B87" t="str">
            <v>Select…</v>
          </cell>
        </row>
        <row r="88">
          <cell r="B88" t="str">
            <v>CAUs / Managers</v>
          </cell>
        </row>
        <row r="89">
          <cell r="B89" t="str">
            <v>Market Rate</v>
          </cell>
        </row>
        <row r="110">
          <cell r="B110" t="str">
            <v>X</v>
          </cell>
        </row>
        <row r="116">
          <cell r="B116" t="str">
            <v>Select…</v>
          </cell>
        </row>
        <row r="117">
          <cell r="B117" t="str">
            <v>Single-Family Detached</v>
          </cell>
        </row>
        <row r="118">
          <cell r="B118" t="str">
            <v>Townhouse/Duplex</v>
          </cell>
        </row>
        <row r="119">
          <cell r="B119" t="str">
            <v>Walk-Up (≤3 Floors no elevator)</v>
          </cell>
        </row>
        <row r="120">
          <cell r="B120" t="str">
            <v>Low-Rise (2-3 floors w elevator)</v>
          </cell>
        </row>
        <row r="121">
          <cell r="B121" t="str">
            <v>Mid-Rise (4-6 floors w elevator)</v>
          </cell>
        </row>
        <row r="122">
          <cell r="B122" t="str">
            <v>High Rise (7+ floors)</v>
          </cell>
        </row>
        <row r="123">
          <cell r="B123" t="str">
            <v>Mobile Home Pad</v>
          </cell>
        </row>
        <row r="124">
          <cell r="B124" t="str">
            <v>Shelter/Open-floor</v>
          </cell>
        </row>
        <row r="127">
          <cell r="B127" t="str">
            <v>Select…</v>
          </cell>
        </row>
        <row r="128">
          <cell r="B128" t="str">
            <v>New Construction</v>
          </cell>
        </row>
        <row r="129">
          <cell r="B129" t="str">
            <v>Rehab</v>
          </cell>
        </row>
        <row r="130">
          <cell r="B130" t="str">
            <v>Acquisition</v>
          </cell>
        </row>
        <row r="132">
          <cell r="B132" t="str">
            <v>Select…</v>
          </cell>
        </row>
        <row r="133">
          <cell r="B133" t="str">
            <v>Predevelopment</v>
          </cell>
        </row>
        <row r="134">
          <cell r="B134" t="str">
            <v>Under Construction</v>
          </cell>
        </row>
        <row r="135">
          <cell r="B135" t="str">
            <v>Stalled</v>
          </cell>
        </row>
        <row r="136">
          <cell r="B136" t="str">
            <v>Lease Up</v>
          </cell>
        </row>
        <row r="138">
          <cell r="B138" t="str">
            <v>Select..</v>
          </cell>
        </row>
        <row r="139">
          <cell r="B139" t="str">
            <v>MF</v>
          </cell>
        </row>
        <row r="140">
          <cell r="B140" t="str">
            <v>SF</v>
          </cell>
        </row>
        <row r="142">
          <cell r="B142" t="str">
            <v>Select…</v>
          </cell>
        </row>
        <row r="143">
          <cell r="B143" t="str">
            <v>NC</v>
          </cell>
        </row>
        <row r="144">
          <cell r="B144" t="str">
            <v>R</v>
          </cell>
        </row>
        <row r="145">
          <cell r="B145" t="str">
            <v>A</v>
          </cell>
        </row>
        <row r="147">
          <cell r="B147" t="str">
            <v>Select…</v>
          </cell>
        </row>
        <row r="148">
          <cell r="B148" t="str">
            <v>Yes, Yes</v>
          </cell>
        </row>
        <row r="149">
          <cell r="B149" t="str">
            <v>Yes, No</v>
          </cell>
        </row>
        <row r="150">
          <cell r="B150" t="str">
            <v>No, Yes</v>
          </cell>
        </row>
        <row r="151">
          <cell r="B151" t="str">
            <v>No, No</v>
          </cell>
        </row>
        <row r="153">
          <cell r="B153" t="str">
            <v>Select…</v>
          </cell>
          <cell r="E153" t="str">
            <v>Select…</v>
          </cell>
        </row>
        <row r="154">
          <cell r="B154" t="str">
            <v>Bank</v>
          </cell>
          <cell r="E154" t="str">
            <v>Bank</v>
          </cell>
        </row>
        <row r="155">
          <cell r="B155" t="str">
            <v>City</v>
          </cell>
          <cell r="E155" t="str">
            <v>City</v>
          </cell>
        </row>
        <row r="156">
          <cell r="B156" t="str">
            <v>County</v>
          </cell>
          <cell r="E156" t="str">
            <v>County</v>
          </cell>
        </row>
        <row r="157">
          <cell r="B157" t="str">
            <v>Developer</v>
          </cell>
          <cell r="E157" t="str">
            <v>Developer</v>
          </cell>
        </row>
        <row r="158">
          <cell r="B158" t="str">
            <v>Federal</v>
          </cell>
          <cell r="E158" t="str">
            <v>Federal</v>
          </cell>
        </row>
        <row r="159">
          <cell r="B159" t="str">
            <v>GSE (Freddie/Fannie/Sally)</v>
          </cell>
          <cell r="E159" t="str">
            <v>GSE (Freddie/Fannie/Sally)</v>
          </cell>
        </row>
        <row r="160">
          <cell r="B160" t="str">
            <v>Private</v>
          </cell>
          <cell r="E160" t="str">
            <v>Private</v>
          </cell>
        </row>
        <row r="161">
          <cell r="B161" t="str">
            <v>Public Housing Authority</v>
          </cell>
          <cell r="E161" t="str">
            <v>Public Housing Authority</v>
          </cell>
        </row>
        <row r="162">
          <cell r="B162" t="str">
            <v>Sponsor</v>
          </cell>
          <cell r="E162" t="str">
            <v>Sponsor</v>
          </cell>
        </row>
        <row r="163">
          <cell r="B163" t="str">
            <v>State - Housing Trust Fund</v>
          </cell>
          <cell r="E163" t="str">
            <v>State</v>
          </cell>
        </row>
        <row r="164">
          <cell r="B164" t="str">
            <v>State - other</v>
          </cell>
        </row>
        <row r="165">
          <cell r="B165" t="str">
            <v>Historic Rehab Tax Credits</v>
          </cell>
          <cell r="E165" t="str">
            <v>Historic Rehab Tax Credits</v>
          </cell>
        </row>
        <row r="166">
          <cell r="B166" t="str">
            <v xml:space="preserve">    -----------</v>
          </cell>
          <cell r="E166" t="str">
            <v>New Market Tax Credits</v>
          </cell>
        </row>
        <row r="167">
          <cell r="B167" t="str">
            <v>Other</v>
          </cell>
          <cell r="E167" t="str">
            <v xml:space="preserve">    -----------</v>
          </cell>
        </row>
        <row r="168">
          <cell r="E168" t="str">
            <v>Other</v>
          </cell>
        </row>
        <row r="170">
          <cell r="B170" t="str">
            <v>Select…</v>
          </cell>
        </row>
        <row r="171">
          <cell r="B171" t="str">
            <v>On Site</v>
          </cell>
        </row>
        <row r="172">
          <cell r="B172" t="str">
            <v>Off Site</v>
          </cell>
        </row>
        <row r="175">
          <cell r="B175" t="str">
            <v>Select…</v>
          </cell>
        </row>
        <row r="176">
          <cell r="B176" t="str">
            <v>Actual</v>
          </cell>
        </row>
        <row r="177">
          <cell r="B177" t="str">
            <v>Percent</v>
          </cell>
        </row>
      </sheetData>
      <sheetData sheetId="1" refreshError="1"/>
      <sheetData sheetId="2">
        <row r="2">
          <cell r="A2" t="str">
            <v>Select…</v>
          </cell>
          <cell r="B2" t="str">
            <v>Select…</v>
          </cell>
        </row>
        <row r="3">
          <cell r="A3" t="str">
            <v>Urban</v>
          </cell>
          <cell r="B3" t="str">
            <v>New Construction</v>
          </cell>
        </row>
        <row r="4">
          <cell r="A4" t="str">
            <v>Rural</v>
          </cell>
          <cell r="B4" t="str">
            <v>Rehab Moderate</v>
          </cell>
        </row>
        <row r="5">
          <cell r="B5" t="str">
            <v>Rehab Substantial</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8">
          <cell r="B8">
            <v>58649.25</v>
          </cell>
        </row>
      </sheetData>
      <sheetData sheetId="37">
        <row r="3">
          <cell r="B3" t="str">
            <v>Select Additional Low-Income Set-Asides</v>
          </cell>
        </row>
        <row r="4">
          <cell r="B4" t="str">
            <v xml:space="preserve">• 100% of low-income units at 60% AMI (0 points) </v>
          </cell>
        </row>
        <row r="5">
          <cell r="B5" t="str">
            <v xml:space="preserve">• 90% of  low-income units at 60% AMI, 10% at 40% AMI (2 points) </v>
          </cell>
        </row>
        <row r="6">
          <cell r="B6" t="str">
            <v xml:space="preserve">• 70% of low-income units at 60% AMI, 30% at 50% AMI (4 points) </v>
          </cell>
        </row>
        <row r="7">
          <cell r="B7" t="str">
            <v xml:space="preserve">• 50% of low-income units at 60% AMI, 50% at 50% AMI (6 points) </v>
          </cell>
        </row>
        <row r="8">
          <cell r="B8" t="str">
            <v>• 30% of low-income units at 60% AMI, 70% at 50% AMI (8 points)</v>
          </cell>
        </row>
        <row r="9">
          <cell r="B9" t="str">
            <v xml:space="preserve">• 100% of low-income units at 50% AMI (10 points) </v>
          </cell>
        </row>
        <row r="21">
          <cell r="B21" t="str">
            <v>No Points Taken</v>
          </cell>
        </row>
        <row r="22">
          <cell r="B22" t="str">
            <v>2 year - 1 point</v>
          </cell>
        </row>
        <row r="23">
          <cell r="B23" t="str">
            <v>4 years - 2 points</v>
          </cell>
        </row>
        <row r="24">
          <cell r="B24" t="str">
            <v>6 years - 3 points</v>
          </cell>
        </row>
        <row r="25">
          <cell r="B25" t="str">
            <v>8 years - 4 points</v>
          </cell>
        </row>
        <row r="26">
          <cell r="B26" t="str">
            <v>10 years - 5 points</v>
          </cell>
        </row>
        <row r="27">
          <cell r="B27" t="str">
            <v>12 years - 6 points</v>
          </cell>
        </row>
        <row r="28">
          <cell r="B28" t="str">
            <v>14 years - 7 points</v>
          </cell>
        </row>
        <row r="29">
          <cell r="B29" t="str">
            <v>16 years - 8 points</v>
          </cell>
        </row>
        <row r="30">
          <cell r="B30" t="str">
            <v>18 years - 9 points</v>
          </cell>
        </row>
        <row r="31">
          <cell r="B31" t="str">
            <v>20 years - 10 points</v>
          </cell>
        </row>
        <row r="32">
          <cell r="B32" t="str">
            <v>22 years - 11 points</v>
          </cell>
        </row>
        <row r="37">
          <cell r="B37" t="str">
            <v>No Points Taken</v>
          </cell>
        </row>
        <row r="38">
          <cell r="B38" t="str">
            <v>Less than 16% of the low-income housing units - 2 points</v>
          </cell>
        </row>
        <row r="39">
          <cell r="B39" t="str">
            <v>16-25% of the low-income housing units - 4 points</v>
          </cell>
        </row>
        <row r="40">
          <cell r="B40" t="str">
            <v>26-50% of the low-income housing units - 6 points</v>
          </cell>
        </row>
        <row r="41">
          <cell r="B41" t="str">
            <v xml:space="preserve">51-75% or more of the low-income housing units - 8 points </v>
          </cell>
        </row>
        <row r="42">
          <cell r="B42" t="str">
            <v xml:space="preserve">76% or more of the low-income housing units - 10 points </v>
          </cell>
        </row>
        <row r="45">
          <cell r="B45" t="str">
            <v>No Points Taken</v>
          </cell>
        </row>
        <row r="46">
          <cell r="B46" t="str">
            <v>5% of the Total Project Costs - 3 points</v>
          </cell>
        </row>
        <row r="47">
          <cell r="B47" t="str">
            <v>10% of the Total Project Costs - 5 points</v>
          </cell>
        </row>
        <row r="48">
          <cell r="B48" t="str">
            <v>15% of the Total Project Costs - 10 points</v>
          </cell>
        </row>
        <row r="50">
          <cell r="B50" t="str">
            <v>No Points Taken</v>
          </cell>
        </row>
        <row r="51">
          <cell r="B51" t="str">
            <v>2% of the Total Bond Issue - 1 point</v>
          </cell>
        </row>
        <row r="52">
          <cell r="B52" t="str">
            <v>4% of the Total Bond Issue - 2 points</v>
          </cell>
        </row>
        <row r="53">
          <cell r="B53" t="str">
            <v>6% of the Total Bond Issue - 3 points</v>
          </cell>
        </row>
        <row r="54">
          <cell r="B54" t="str">
            <v>8% of the Total Bond Issue - 4 points</v>
          </cell>
        </row>
        <row r="55">
          <cell r="B55" t="str">
            <v>10% of the Total Bond Issue - 5 points</v>
          </cell>
        </row>
        <row r="56">
          <cell r="B56" t="str">
            <v>12% of the Total Bond Issue - 6 points</v>
          </cell>
        </row>
        <row r="57">
          <cell r="B57" t="str">
            <v>14% of the Total Bond Issue - 7 points</v>
          </cell>
        </row>
        <row r="60">
          <cell r="B60" t="str">
            <v>10% - 5 Points</v>
          </cell>
        </row>
        <row r="61">
          <cell r="B61" t="str">
            <v>11% - 4 Points</v>
          </cell>
        </row>
        <row r="62">
          <cell r="B62" t="str">
            <v>12% - 3 Points</v>
          </cell>
        </row>
        <row r="63">
          <cell r="B63" t="str">
            <v>13% - 2 Points</v>
          </cell>
        </row>
        <row r="64">
          <cell r="B64" t="str">
            <v>14% - 1 Point</v>
          </cell>
        </row>
        <row r="65">
          <cell r="B65" t="str">
            <v>15% - 0 Points</v>
          </cell>
        </row>
        <row r="68">
          <cell r="B68" t="str">
            <v>No Points Taken</v>
          </cell>
        </row>
        <row r="69">
          <cell r="B69" t="str">
            <v>Option 1: Grayfield Site - 3 points</v>
          </cell>
        </row>
        <row r="70">
          <cell r="B70" t="str">
            <v>Option 2: Adaptive Reuse Site - 3 points</v>
          </cell>
        </row>
        <row r="71">
          <cell r="B71" t="str">
            <v>Option 3: Historic Property being financed by the federal Historic Tax Credit (RTC) - 3 points</v>
          </cell>
        </row>
        <row r="72">
          <cell r="B72" t="str">
            <v>Option 4: Brownfield site - 6 points</v>
          </cell>
        </row>
        <row r="75">
          <cell r="B75" t="str">
            <v>No Points Taken</v>
          </cell>
        </row>
        <row r="76">
          <cell r="B76" t="str">
            <v>Urban:  within 1/4 mile of 3 services and 1/2 mile of a grocery store - 3 points</v>
          </cell>
        </row>
        <row r="77">
          <cell r="B77" t="str">
            <v>Urban: within 1/2 mile of 5 facilities and a grocery store - 3 points</v>
          </cell>
        </row>
        <row r="78">
          <cell r="B78" t="str">
            <v>Rural:  within 2 miles of 4 services, one of which is a grocery store - 3 points</v>
          </cell>
        </row>
        <row r="81">
          <cell r="B81" t="str">
            <v>No Points Taken</v>
          </cell>
        </row>
        <row r="82">
          <cell r="B82" t="str">
            <v>Nonprofit Only - 3 Points</v>
          </cell>
        </row>
        <row r="83">
          <cell r="B83" t="str">
            <v>For Profit / Nonprofit Partnership - 3 Points</v>
          </cell>
        </row>
      </sheetData>
      <sheetData sheetId="38">
        <row r="2">
          <cell r="B2" t="str">
            <v>Select Higher Income County</v>
          </cell>
        </row>
        <row r="3">
          <cell r="B3" t="str">
            <v>Not located in a Higher Income County</v>
          </cell>
        </row>
        <row r="4">
          <cell r="B4" t="str">
            <v>Benton</v>
          </cell>
        </row>
        <row r="5">
          <cell r="B5" t="str">
            <v>Clark</v>
          </cell>
        </row>
        <row r="6">
          <cell r="B6" t="str">
            <v>Franklin</v>
          </cell>
        </row>
        <row r="7">
          <cell r="B7" t="str">
            <v>Garfield</v>
          </cell>
        </row>
        <row r="8">
          <cell r="B8" t="str">
            <v>Island</v>
          </cell>
        </row>
        <row r="9">
          <cell r="B9" t="str">
            <v>Jefferson</v>
          </cell>
        </row>
        <row r="10">
          <cell r="B10" t="str">
            <v>King</v>
          </cell>
        </row>
        <row r="11">
          <cell r="B11" t="str">
            <v>Kitsap</v>
          </cell>
        </row>
        <row r="12">
          <cell r="B12" t="str">
            <v>Kittitas</v>
          </cell>
        </row>
        <row r="13">
          <cell r="B13" t="str">
            <v xml:space="preserve">Pierce </v>
          </cell>
        </row>
        <row r="14">
          <cell r="B14" t="str">
            <v>San Juan</v>
          </cell>
        </row>
        <row r="15">
          <cell r="B15" t="str">
            <v>Skagit</v>
          </cell>
        </row>
        <row r="16">
          <cell r="B16" t="str">
            <v>Skamania</v>
          </cell>
        </row>
        <row r="17">
          <cell r="B17" t="str">
            <v>Snohomish</v>
          </cell>
        </row>
        <row r="18">
          <cell r="B18" t="str">
            <v>Thurston</v>
          </cell>
        </row>
        <row r="19">
          <cell r="B19" t="str">
            <v>Whatcom</v>
          </cell>
        </row>
        <row r="20">
          <cell r="B20" t="str">
            <v>Whitman</v>
          </cell>
        </row>
        <row r="22">
          <cell r="B22" t="str">
            <v>None</v>
          </cell>
        </row>
        <row r="23">
          <cell r="B23" t="str">
            <v>Option 1:  50% @ 30% AMI, 25% @ 40% AMI, 25% @ 60% AMI (60 Points)</v>
          </cell>
        </row>
        <row r="24">
          <cell r="B24" t="str">
            <v>Option 2:  50% @ 30% AMI, 50% @ 50% AMI (60 Points)</v>
          </cell>
        </row>
        <row r="25">
          <cell r="B25" t="str">
            <v>Option 3:  50% @ 30% AMI, 30% @ 50% AMI, 20% @ 60% AMI (58 Points)</v>
          </cell>
        </row>
        <row r="26">
          <cell r="B26" t="str">
            <v>Option 4:  40% @ 30% AMI, 60% @ 50% AMI (58 Points)</v>
          </cell>
        </row>
        <row r="27">
          <cell r="B27" t="str">
            <v>Option 5:  40% @ 30%, 30% @ 40% AMI, 30% @ 60% AMI (58 Points)</v>
          </cell>
        </row>
        <row r="28">
          <cell r="B28" t="str">
            <v>Option 6:  Not Available in Higher Income Counties</v>
          </cell>
        </row>
        <row r="29">
          <cell r="B29" t="str">
            <v>Option 7:  25% @ 30% AMI, 25% @ 40% AMI, 50% @ 50% AMI (56 Points)</v>
          </cell>
        </row>
        <row r="30">
          <cell r="B30" t="str">
            <v>Option 8:  25% @ 30% AMI, 50% @ 40% AMI, 25% @ 60% AMI (56 Points)</v>
          </cell>
        </row>
        <row r="31">
          <cell r="B31" t="str">
            <v>Option 9:  50% @ 30% AMI, 25% @ 50% AMI, 25% @ 60% AMI (56 Points)</v>
          </cell>
        </row>
        <row r="32">
          <cell r="B32" t="str">
            <v>Option 10:  50% @ 30% AMI, 10% @ 40% AMI, 40% @ 60% AMI (54 Points)</v>
          </cell>
        </row>
        <row r="33">
          <cell r="B33" t="str">
            <v>Option 11:  40% @ 30% AMI, 50% @ 50% AMI, 10% @ 60% AMI (54 Points)</v>
          </cell>
        </row>
        <row r="34">
          <cell r="B34" t="str">
            <v>Option 12:  Not Available in Higher Income Counties</v>
          </cell>
        </row>
        <row r="35">
          <cell r="B35" t="str">
            <v>Option 13:  40% @ 30% AMI, 40% @ 50% AMI, 20% @ 60% AMI (54 Points)</v>
          </cell>
        </row>
        <row r="36">
          <cell r="B36" t="str">
            <v>Option 14:  40% @ 30% AMI, 20% @ 40% AMI, 40% @ 60% AMI (54 Points)</v>
          </cell>
        </row>
        <row r="37">
          <cell r="B37" t="str">
            <v>Option 15:  50% @ 30% AMI, 50% @ 60% AMI (54 Points)</v>
          </cell>
        </row>
        <row r="38">
          <cell r="B38" t="str">
            <v>Option 16:  25% @ 30% AMI, 75% @ 50% AMI (54 Points)</v>
          </cell>
        </row>
        <row r="39">
          <cell r="B39" t="str">
            <v>Option 17:  40% @ 30% AMI, 30@ 50% AMI, 30% @ 60% AMI (54 Points)</v>
          </cell>
        </row>
        <row r="40">
          <cell r="B40" t="str">
            <v>Option 18:  Not Available in Higher Income Counties</v>
          </cell>
        </row>
        <row r="41">
          <cell r="B41" t="str">
            <v>Option 19:  Not Available in Higher Income Counties</v>
          </cell>
        </row>
        <row r="42">
          <cell r="B42" t="str">
            <v>Option 20:  Not Available in Higher Income Counties</v>
          </cell>
        </row>
        <row r="44">
          <cell r="B44" t="str">
            <v>Select Lower Income County</v>
          </cell>
        </row>
        <row r="45">
          <cell r="B45" t="str">
            <v>Not located in a Lower Income County</v>
          </cell>
        </row>
        <row r="46">
          <cell r="B46" t="str">
            <v>Adams</v>
          </cell>
        </row>
        <row r="47">
          <cell r="B47" t="str">
            <v>Asotin</v>
          </cell>
        </row>
        <row r="48">
          <cell r="B48" t="str">
            <v>Chelan</v>
          </cell>
        </row>
        <row r="49">
          <cell r="B49" t="str">
            <v>Clallam</v>
          </cell>
        </row>
        <row r="50">
          <cell r="B50" t="str">
            <v>Columbia</v>
          </cell>
        </row>
        <row r="51">
          <cell r="B51" t="str">
            <v>Cowlitz</v>
          </cell>
        </row>
        <row r="52">
          <cell r="B52" t="str">
            <v>Douglas</v>
          </cell>
        </row>
        <row r="53">
          <cell r="B53" t="str">
            <v>Ferry</v>
          </cell>
        </row>
        <row r="54">
          <cell r="B54" t="str">
            <v>Grant</v>
          </cell>
        </row>
        <row r="55">
          <cell r="B55" t="str">
            <v>Grays Harbor</v>
          </cell>
        </row>
        <row r="56">
          <cell r="B56" t="str">
            <v>Klickitat</v>
          </cell>
        </row>
        <row r="57">
          <cell r="B57" t="str">
            <v>Lewis</v>
          </cell>
        </row>
        <row r="58">
          <cell r="B58" t="str">
            <v>Lincoln</v>
          </cell>
        </row>
        <row r="59">
          <cell r="B59" t="str">
            <v>Mason</v>
          </cell>
        </row>
        <row r="60">
          <cell r="B60" t="str">
            <v>Okanogan</v>
          </cell>
        </row>
        <row r="61">
          <cell r="B61" t="str">
            <v>Pacific</v>
          </cell>
        </row>
        <row r="62">
          <cell r="B62" t="str">
            <v>Pend Oreille</v>
          </cell>
        </row>
        <row r="63">
          <cell r="B63" t="str">
            <v>Spokane</v>
          </cell>
        </row>
        <row r="64">
          <cell r="B64" t="str">
            <v>Stevens</v>
          </cell>
        </row>
        <row r="65">
          <cell r="B65" t="str">
            <v>Wahkiakum</v>
          </cell>
        </row>
        <row r="66">
          <cell r="B66" t="str">
            <v>Walla Walla</v>
          </cell>
        </row>
        <row r="67">
          <cell r="B67" t="str">
            <v>Yakima</v>
          </cell>
        </row>
        <row r="69">
          <cell r="B69" t="str">
            <v>None</v>
          </cell>
        </row>
        <row r="70">
          <cell r="B70" t="str">
            <v>Option 1:  Not Available in Lower Income Counties</v>
          </cell>
        </row>
        <row r="71">
          <cell r="B71" t="str">
            <v>Option 2:  Not Available in Lower Income Counties</v>
          </cell>
        </row>
        <row r="72">
          <cell r="B72" t="str">
            <v>Option 3:  Not Available in Lower Income Counties</v>
          </cell>
        </row>
        <row r="73">
          <cell r="B73" t="str">
            <v>Option 4:  40% @ 30% AMI, 60% @ 50% AMI (60 Points)</v>
          </cell>
        </row>
        <row r="74">
          <cell r="B74" t="str">
            <v>Option 5:  40% @ 30%, 30% @ 40% AMI, 30% @ 60% AMI (60 Points)</v>
          </cell>
        </row>
        <row r="75">
          <cell r="B75" t="str">
            <v>Option 6:  10% @ 30% AMI, 60% @ 40% AMI, 30% @ 50% AMI (60 Points)</v>
          </cell>
        </row>
        <row r="76">
          <cell r="B76" t="str">
            <v>Option 7:  25% @ 30% AMI, 25% @ 40% AMI, 50% @ 50% AMI (58 Points)</v>
          </cell>
        </row>
        <row r="77">
          <cell r="B77" t="str">
            <v>Option 8:  25% @ 30% AMI, 50% @ 40% AMI, 25% @ 60% AMI (58 Points)</v>
          </cell>
        </row>
        <row r="78">
          <cell r="B78" t="str">
            <v>Option 9:  Not Available in Lower Income Counties</v>
          </cell>
        </row>
        <row r="79">
          <cell r="B79" t="str">
            <v>Option 10:  Not Available in Lower Income Counties</v>
          </cell>
        </row>
        <row r="80">
          <cell r="B80" t="str">
            <v>Option 11:  40% @ 30% AMI, 50% @ 50% AMI, 10% @ 60% AMI (56 Points)</v>
          </cell>
        </row>
        <row r="81">
          <cell r="B81" t="str">
            <v>Option 12:  10% @ 30% AMI, 50% @ 40% AMI, 40% @ 50% AMI (56 Points)</v>
          </cell>
        </row>
        <row r="82">
          <cell r="B82" t="str">
            <v>Option 13:  40% @ 30% AMI, 40% @ 50% AMI, 20% @ 60% AMI (54 Points)</v>
          </cell>
        </row>
        <row r="83">
          <cell r="B83" t="str">
            <v>Option 14:  40% @ 30% AMI, 20% @ 40% AMI, 40% @ 60% AMI (54 Points)</v>
          </cell>
        </row>
        <row r="84">
          <cell r="B84" t="str">
            <v>Option 15:  Not Available in Lower Income Counties</v>
          </cell>
        </row>
        <row r="85">
          <cell r="B85" t="str">
            <v>Option 16:  25% @ 30% AMI, 75% @ 50% AMI (54 Points)</v>
          </cell>
        </row>
        <row r="86">
          <cell r="B86" t="str">
            <v>Option 17:  40% @ 30% AMI, 30@ 50% AMI, 30% @ 60% AMI (54 Points)</v>
          </cell>
        </row>
        <row r="87">
          <cell r="B87" t="str">
            <v>Option 18:  10% @ 30% AMI, 60% @ 40% AMI, 30% @ 60% AMI (54 Points)</v>
          </cell>
        </row>
        <row r="88">
          <cell r="B88" t="str">
            <v>Option 19:  50% @ 40% AMI, 50% @ 50% AMI (54 Points)</v>
          </cell>
        </row>
        <row r="89">
          <cell r="B89" t="str">
            <v>Option 20:  40% @ 40% AMI, 60% @ 50% AMI (54 Points)</v>
          </cell>
        </row>
        <row r="91">
          <cell r="B91">
            <v>0</v>
          </cell>
        </row>
        <row r="92">
          <cell r="B92">
            <v>0.1</v>
          </cell>
        </row>
        <row r="93">
          <cell r="B93">
            <v>0.2</v>
          </cell>
        </row>
        <row r="94">
          <cell r="B94">
            <v>0.25</v>
          </cell>
        </row>
        <row r="95">
          <cell r="B95">
            <v>0.3</v>
          </cell>
        </row>
        <row r="96">
          <cell r="B96">
            <v>0.4</v>
          </cell>
        </row>
        <row r="97">
          <cell r="B97">
            <v>0.5</v>
          </cell>
        </row>
        <row r="98">
          <cell r="B98">
            <v>0.6</v>
          </cell>
        </row>
        <row r="99">
          <cell r="B99">
            <v>0.75</v>
          </cell>
        </row>
        <row r="100">
          <cell r="B100">
            <v>1</v>
          </cell>
        </row>
        <row r="102">
          <cell r="B102" t="str">
            <v>No Points Taken</v>
          </cell>
        </row>
        <row r="103">
          <cell r="B103" t="str">
            <v>• 1 year - 2 points</v>
          </cell>
        </row>
        <row r="104">
          <cell r="B104" t="str">
            <v>• 2 years - 4 points</v>
          </cell>
        </row>
        <row r="105">
          <cell r="B105" t="str">
            <v>• 3 years - 6 points</v>
          </cell>
        </row>
        <row r="106">
          <cell r="B106" t="str">
            <v>• 4 years - 8 points</v>
          </cell>
        </row>
        <row r="107">
          <cell r="B107" t="str">
            <v>• 5 years - 10 points</v>
          </cell>
        </row>
        <row r="108">
          <cell r="B108" t="str">
            <v>• 6 years - 12 points</v>
          </cell>
        </row>
        <row r="109">
          <cell r="B109" t="str">
            <v>• 7 years - 14 points</v>
          </cell>
        </row>
        <row r="110">
          <cell r="B110" t="str">
            <v>• 8 years - 16 points</v>
          </cell>
        </row>
        <row r="111">
          <cell r="B111" t="str">
            <v>• 9 years - 18 points</v>
          </cell>
        </row>
        <row r="112">
          <cell r="B112" t="str">
            <v>• 10 years - 20 points</v>
          </cell>
        </row>
        <row r="113">
          <cell r="B113" t="str">
            <v>• 11 years - 22 points</v>
          </cell>
        </row>
        <row r="114">
          <cell r="B114" t="str">
            <v>• 12 years - 24 points</v>
          </cell>
        </row>
        <row r="115">
          <cell r="B115" t="str">
            <v>• 13 years -  26 points</v>
          </cell>
        </row>
        <row r="116">
          <cell r="B116" t="str">
            <v>• 14 years - 28 points</v>
          </cell>
        </row>
        <row r="117">
          <cell r="B117" t="str">
            <v>• 15 years - 30 points</v>
          </cell>
        </row>
        <row r="118">
          <cell r="B118" t="str">
            <v>• 16 years - 32 points</v>
          </cell>
        </row>
        <row r="119">
          <cell r="B119" t="str">
            <v>• 17 years - 34 points</v>
          </cell>
        </row>
        <row r="120">
          <cell r="B120" t="str">
            <v>• 18 years - 36 points</v>
          </cell>
        </row>
        <row r="121">
          <cell r="B121" t="str">
            <v>• 19 years - 38 points</v>
          </cell>
        </row>
        <row r="122">
          <cell r="B122" t="str">
            <v>• 20 years - 40 points</v>
          </cell>
        </row>
        <row r="123">
          <cell r="B123" t="str">
            <v>• 21 years - 42 points</v>
          </cell>
        </row>
        <row r="124">
          <cell r="B124" t="str">
            <v>• 22 years - 44 points</v>
          </cell>
        </row>
        <row r="126">
          <cell r="B126" t="str">
            <v>No Points Taken</v>
          </cell>
        </row>
        <row r="127">
          <cell r="B127" t="str">
            <v>75% of Total Housing Units as Supportive Housing for the Homeless - 35 Points</v>
          </cell>
        </row>
        <row r="128">
          <cell r="B128" t="str">
            <v>50% of Total Housing Units as Supportive Housing for the Homeless (Non-Metro only) - 35 Points</v>
          </cell>
        </row>
        <row r="133">
          <cell r="B133" t="str">
            <v>No Points Taken</v>
          </cell>
        </row>
        <row r="134">
          <cell r="B134" t="str">
            <v>• 75% of the Total Housing Units for Farmworkers (Non-Metro only) - 15 Points</v>
          </cell>
        </row>
        <row r="135">
          <cell r="B135" t="str">
            <v>• 20% of the Total Housing Units for Farmworkers - 10 Points</v>
          </cell>
        </row>
        <row r="136">
          <cell r="B136" t="str">
            <v>• 20% of the Total Housing Units for Large Households - 10 Points</v>
          </cell>
        </row>
        <row r="137">
          <cell r="B137" t="str">
            <v>• 20% of the Total Housing Units as Housing for Persons with Disabilities - 10 Points</v>
          </cell>
        </row>
        <row r="138">
          <cell r="B138" t="str">
            <v>• 20% of the Total Housing Units as Permanent Housing for the Homeless - 10 Points</v>
          </cell>
        </row>
        <row r="139">
          <cell r="B139" t="str">
            <v>• Elderly Housing Project:  Residents 62 or older - 10 Points</v>
          </cell>
        </row>
        <row r="140">
          <cell r="B140" t="str">
            <v>• Elderly Housing Project:  Residents 55 or older - 10 Points</v>
          </cell>
        </row>
        <row r="141">
          <cell r="B141" t="str">
            <v>• Elderly Housing Project: RD Section 515 program or a HUD elderly program - 10 Points</v>
          </cell>
        </row>
        <row r="143">
          <cell r="B143" t="str">
            <v>Select location</v>
          </cell>
        </row>
        <row r="144">
          <cell r="B144" t="str">
            <v>King County</v>
          </cell>
        </row>
        <row r="145">
          <cell r="B145" t="str">
            <v>Clark County</v>
          </cell>
        </row>
        <row r="146">
          <cell r="B146" t="str">
            <v>Pierce County</v>
          </cell>
        </row>
        <row r="147">
          <cell r="B147" t="str">
            <v>Spokane County</v>
          </cell>
        </row>
        <row r="148">
          <cell r="B148" t="str">
            <v>Snohomish County</v>
          </cell>
        </row>
        <row r="149">
          <cell r="B149" t="str">
            <v>Whatcom County</v>
          </cell>
        </row>
        <row r="150">
          <cell r="B150" t="str">
            <v>a Non-Metro County.  This project is not eligible for these points.</v>
          </cell>
        </row>
        <row r="152">
          <cell r="B152" t="str">
            <v>Select Source</v>
          </cell>
        </row>
        <row r="153">
          <cell r="B153" t="str">
            <v>HOME</v>
          </cell>
        </row>
        <row r="154">
          <cell r="B154" t="str">
            <v>CDBG</v>
          </cell>
        </row>
        <row r="155">
          <cell r="B155">
            <v>2060</v>
          </cell>
        </row>
        <row r="156">
          <cell r="B156">
            <v>2163</v>
          </cell>
        </row>
        <row r="157">
          <cell r="B157" t="str">
            <v>Land Donation</v>
          </cell>
        </row>
        <row r="158">
          <cell r="B158" t="str">
            <v>Local Housing Levy Funds</v>
          </cell>
        </row>
        <row r="159">
          <cell r="B159" t="str">
            <v>Local Housing Trust Funds</v>
          </cell>
        </row>
        <row r="160">
          <cell r="B160" t="str">
            <v>HOPWA</v>
          </cell>
        </row>
        <row r="161">
          <cell r="B161" t="str">
            <v>McKinney Vento Homeless Assistance Grants</v>
          </cell>
        </row>
        <row r="162">
          <cell r="B162" t="str">
            <v>NAHASDA Indian Housing Block Grant Funds</v>
          </cell>
        </row>
        <row r="163">
          <cell r="B163" t="str">
            <v>Public Housing Authority funds preapproved by the Commission</v>
          </cell>
        </row>
        <row r="164">
          <cell r="B164" t="str">
            <v>Other source preapproved by the Commission</v>
          </cell>
        </row>
        <row r="166">
          <cell r="B166" t="str">
            <v>Select Source</v>
          </cell>
        </row>
        <row r="167">
          <cell r="B167" t="str">
            <v>Permanent Financing</v>
          </cell>
        </row>
        <row r="168">
          <cell r="B168" t="str">
            <v>Capital Grant</v>
          </cell>
        </row>
        <row r="169">
          <cell r="B169" t="str">
            <v>Land Donation</v>
          </cell>
        </row>
        <row r="170">
          <cell r="B170" t="str">
            <v>Project-Based Rental Assistance</v>
          </cell>
        </row>
        <row r="171">
          <cell r="B171" t="str">
            <v>Operating and Maintenance Subsidies</v>
          </cell>
        </row>
        <row r="172">
          <cell r="B172" t="str">
            <v>Other funding type preapproved by the Commission</v>
          </cell>
        </row>
        <row r="174">
          <cell r="B174" t="str">
            <v>None</v>
          </cell>
        </row>
        <row r="175">
          <cell r="B175" t="str">
            <v>HUD 202</v>
          </cell>
        </row>
        <row r="176">
          <cell r="B176" t="str">
            <v>HUD 811</v>
          </cell>
        </row>
        <row r="177">
          <cell r="B177" t="str">
            <v>USDA 514</v>
          </cell>
        </row>
        <row r="178">
          <cell r="B178" t="str">
            <v>USDA 515</v>
          </cell>
        </row>
        <row r="179">
          <cell r="B179" t="str">
            <v>Other federal source preapproved by the Commission</v>
          </cell>
        </row>
        <row r="180">
          <cell r="B180" t="str">
            <v>NAHASDA Indian Housing Block Grant - NON-METRO COUNTIES ONLY</v>
          </cell>
        </row>
        <row r="182">
          <cell r="B182" t="str">
            <v>King County and has selected #4 above.</v>
          </cell>
        </row>
        <row r="183">
          <cell r="B183" t="str">
            <v>a Metro or Non-Metro County.</v>
          </cell>
        </row>
        <row r="184">
          <cell r="B184" t="str">
            <v>King County, has not selected #4 and is not eligible for these points.</v>
          </cell>
        </row>
        <row r="192">
          <cell r="B192" t="str">
            <v>10% - 10 Points</v>
          </cell>
        </row>
        <row r="193">
          <cell r="B193" t="str">
            <v>11% - 8 Points</v>
          </cell>
        </row>
        <row r="194">
          <cell r="B194" t="str">
            <v>12% - 6 Points</v>
          </cell>
        </row>
        <row r="195">
          <cell r="B195" t="str">
            <v>13% - 4 Points</v>
          </cell>
        </row>
        <row r="196">
          <cell r="B196" t="str">
            <v>14% - 2 Points</v>
          </cell>
        </row>
        <row r="197">
          <cell r="B197" t="str">
            <v>15% - 0 Points</v>
          </cell>
        </row>
        <row r="199">
          <cell r="B199" t="str">
            <v>Choose which scenario puts units at risk</v>
          </cell>
        </row>
        <row r="200">
          <cell r="B200" t="str">
            <v>Scenario 1: Sale and conversion to market</v>
          </cell>
        </row>
        <row r="201">
          <cell r="B201" t="str">
            <v>Scenario 2: Significant and immediate capital needs</v>
          </cell>
        </row>
        <row r="202">
          <cell r="B202" t="str">
            <v>Scenario 3: (Non-Metro only) Housing Authority property in need of extensive rehabilitation</v>
          </cell>
        </row>
        <row r="207">
          <cell r="B207" t="str">
            <v>Not a Historic property</v>
          </cell>
        </row>
        <row r="208">
          <cell r="B208" t="str">
            <v>Listed, or determined eligible for listing, in the National Register of Historic Places</v>
          </cell>
        </row>
        <row r="209">
          <cell r="B209" t="str">
            <v xml:space="preserve">Located in a registered Historic District </v>
          </cell>
        </row>
        <row r="211">
          <cell r="B211" t="str">
            <v>Chehalis - Non-Metro (3 Points)</v>
          </cell>
        </row>
        <row r="212">
          <cell r="B212" t="str">
            <v>Colville - Non-Metro (3 Points)</v>
          </cell>
        </row>
        <row r="213">
          <cell r="B213" t="str">
            <v>Hoh - Non-Metro (3 Points)</v>
          </cell>
        </row>
        <row r="214">
          <cell r="B214" t="str">
            <v>Kalispel - Non-Metro (3 Points)</v>
          </cell>
        </row>
        <row r="215">
          <cell r="B215" t="str">
            <v>Lower Elwha - Non-Metro (3 Points)</v>
          </cell>
        </row>
        <row r="216">
          <cell r="B216" t="str">
            <v>Makah - Non-Metro (3 Points)</v>
          </cell>
        </row>
        <row r="217">
          <cell r="B217" t="str">
            <v>Nooksack - Metro (5 Points)</v>
          </cell>
        </row>
        <row r="218">
          <cell r="B218" t="str">
            <v>Quileute - Non-Metro (3 Points)</v>
          </cell>
        </row>
        <row r="219">
          <cell r="B219" t="str">
            <v>Quinault - Non-Metro (3 Points)</v>
          </cell>
        </row>
        <row r="220">
          <cell r="B220" t="str">
            <v>Skokomish - Non-Metro (3 Points)</v>
          </cell>
        </row>
        <row r="221">
          <cell r="B221" t="str">
            <v>Spokane - Non-Metro (3 Points)</v>
          </cell>
        </row>
        <row r="222">
          <cell r="B222" t="str">
            <v>Squaxin Island - Non-Metro (3 Points)</v>
          </cell>
        </row>
        <row r="223">
          <cell r="B223" t="str">
            <v>Upper Skagit - Non-Metro (3 Points)</v>
          </cell>
        </row>
        <row r="224">
          <cell r="B224" t="str">
            <v>Yakama - Non-Metro (3 Points)</v>
          </cell>
        </row>
        <row r="226">
          <cell r="B226" t="str">
            <v>No Points Taken</v>
          </cell>
        </row>
        <row r="227">
          <cell r="B227" t="str">
            <v>Urban:  within 1/4 mile of 3 services and within 1/2 mile of a grocery store</v>
          </cell>
        </row>
        <row r="228">
          <cell r="B228" t="str">
            <v>Urban:  within 1/2 mile of 5 services and within 1/2 mile of a grocery store</v>
          </cell>
        </row>
        <row r="229">
          <cell r="B229" t="str">
            <v>Rural:  within 2 miles of 4 services, one of which is a grocery store</v>
          </cell>
        </row>
        <row r="231">
          <cell r="B231" t="str">
            <v>King County and in a TOD location.</v>
          </cell>
        </row>
        <row r="232">
          <cell r="B232" t="str">
            <v>a Metro County.  This project is not eligible for these points.</v>
          </cell>
        </row>
        <row r="233">
          <cell r="B233" t="str">
            <v>a Non-Metro County.  This project is not eligible for these points.</v>
          </cell>
        </row>
        <row r="235">
          <cell r="B235" t="str">
            <v>King County and in a High or Very High Opportunity Area Census tract.</v>
          </cell>
        </row>
        <row r="236">
          <cell r="B236" t="str">
            <v>a Metro County.  This project is not eligible for these points.</v>
          </cell>
        </row>
        <row r="237">
          <cell r="B237" t="str">
            <v>a Non-Metro County.  This project is not eligible for these points.</v>
          </cell>
        </row>
        <row r="239">
          <cell r="B239" t="str">
            <v>Select Location</v>
          </cell>
        </row>
        <row r="240">
          <cell r="B240" t="str">
            <v>in a Metro County and within 5 miles of</v>
          </cell>
        </row>
        <row r="241">
          <cell r="B241" t="str">
            <v>in a Non-Metro County and within 10 miles of</v>
          </cell>
        </row>
        <row r="242">
          <cell r="B242" t="str">
            <v>in King County and is not eligible for these points.</v>
          </cell>
        </row>
        <row r="245">
          <cell r="B245" t="str">
            <v>Select Job Growth Place</v>
          </cell>
        </row>
        <row r="246">
          <cell r="B246" t="str">
            <v>Airway Heights</v>
          </cell>
        </row>
        <row r="247">
          <cell r="B247" t="str">
            <v>Bainbridge Island</v>
          </cell>
        </row>
        <row r="248">
          <cell r="B248" t="str">
            <v>Bonney Lake</v>
          </cell>
        </row>
        <row r="249">
          <cell r="B249" t="str">
            <v>Bothell</v>
          </cell>
        </row>
        <row r="250">
          <cell r="B250" t="str">
            <v>Bremerton</v>
          </cell>
        </row>
        <row r="251">
          <cell r="B251" t="str">
            <v>Burlington</v>
          </cell>
        </row>
        <row r="252">
          <cell r="B252" t="str">
            <v>Camas</v>
          </cell>
        </row>
        <row r="253">
          <cell r="B253" t="str">
            <v>Colville</v>
          </cell>
        </row>
        <row r="254">
          <cell r="B254" t="str">
            <v>Clarkston</v>
          </cell>
        </row>
        <row r="255">
          <cell r="B255" t="str">
            <v>Edmonds</v>
          </cell>
        </row>
        <row r="256">
          <cell r="B256" t="str">
            <v>Ephrata</v>
          </cell>
        </row>
        <row r="257">
          <cell r="B257" t="str">
            <v>Everett</v>
          </cell>
        </row>
        <row r="258">
          <cell r="B258" t="str">
            <v>Fife</v>
          </cell>
        </row>
        <row r="259">
          <cell r="B259" t="str">
            <v>Frederickson</v>
          </cell>
        </row>
        <row r="260">
          <cell r="B260" t="str">
            <v>Kennewick</v>
          </cell>
        </row>
        <row r="261">
          <cell r="B261" t="str">
            <v>Kelso</v>
          </cell>
        </row>
        <row r="262">
          <cell r="B262" t="str">
            <v>Lacey</v>
          </cell>
        </row>
        <row r="263">
          <cell r="B263" t="str">
            <v>Lake Stevens</v>
          </cell>
        </row>
        <row r="264">
          <cell r="B264" t="str">
            <v>Lakewood</v>
          </cell>
        </row>
        <row r="265">
          <cell r="B265" t="str">
            <v>Lynnwood</v>
          </cell>
        </row>
        <row r="266">
          <cell r="B266" t="str">
            <v>Marysville</v>
          </cell>
        </row>
        <row r="267">
          <cell r="B267" t="str">
            <v>Moses Lake</v>
          </cell>
        </row>
        <row r="268">
          <cell r="B268" t="str">
            <v>Mount Vernon</v>
          </cell>
        </row>
        <row r="269">
          <cell r="B269" t="str">
            <v>Mount Vista</v>
          </cell>
        </row>
        <row r="270">
          <cell r="B270" t="str">
            <v>Mukilteo</v>
          </cell>
        </row>
        <row r="271">
          <cell r="B271" t="str">
            <v>Oak Harbor</v>
          </cell>
        </row>
        <row r="272">
          <cell r="B272" t="str">
            <v>Olympia</v>
          </cell>
        </row>
        <row r="273">
          <cell r="B273" t="str">
            <v>Omak</v>
          </cell>
        </row>
        <row r="274">
          <cell r="B274" t="str">
            <v>Orchards</v>
          </cell>
        </row>
        <row r="275">
          <cell r="B275" t="str">
            <v>Othello</v>
          </cell>
        </row>
        <row r="276">
          <cell r="B276" t="str">
            <v>Pasco</v>
          </cell>
        </row>
        <row r="277">
          <cell r="B277" t="str">
            <v>Port Angeles</v>
          </cell>
        </row>
        <row r="278">
          <cell r="B278" t="str">
            <v>Port Townsend</v>
          </cell>
        </row>
        <row r="279">
          <cell r="B279" t="str">
            <v>Pullman</v>
          </cell>
        </row>
        <row r="280">
          <cell r="B280" t="str">
            <v>Puyallup</v>
          </cell>
        </row>
        <row r="281">
          <cell r="B281" t="str">
            <v>Quincy</v>
          </cell>
        </row>
        <row r="282">
          <cell r="B282" t="str">
            <v>Richland</v>
          </cell>
        </row>
        <row r="283">
          <cell r="B283" t="str">
            <v>Sedro-Woolley</v>
          </cell>
        </row>
        <row r="284">
          <cell r="B284" t="str">
            <v>Selah</v>
          </cell>
        </row>
        <row r="285">
          <cell r="B285" t="str">
            <v>Sequim</v>
          </cell>
        </row>
        <row r="286">
          <cell r="B286" t="str">
            <v>Silverdale</v>
          </cell>
        </row>
        <row r="287">
          <cell r="B287" t="str">
            <v>South Hill</v>
          </cell>
        </row>
        <row r="288">
          <cell r="B288" t="str">
            <v>Spokane Valley</v>
          </cell>
        </row>
        <row r="289">
          <cell r="B289" t="str">
            <v>Sumner</v>
          </cell>
        </row>
        <row r="290">
          <cell r="B290" t="str">
            <v>Sunnyside</v>
          </cell>
        </row>
        <row r="291">
          <cell r="B291" t="str">
            <v>Tacoma</v>
          </cell>
        </row>
        <row r="292">
          <cell r="B292" t="str">
            <v>Vancouver</v>
          </cell>
        </row>
        <row r="293">
          <cell r="B293" t="str">
            <v>Walla Walla</v>
          </cell>
        </row>
        <row r="294">
          <cell r="B294" t="str">
            <v>Woodland</v>
          </cell>
        </row>
        <row r="295">
          <cell r="B295" t="str">
            <v>Yakima</v>
          </cell>
        </row>
        <row r="298">
          <cell r="B298" t="str">
            <v>No Points Taken</v>
          </cell>
        </row>
        <row r="299">
          <cell r="B299" t="str">
            <v>Nonprofit Only</v>
          </cell>
        </row>
        <row r="300">
          <cell r="B300" t="str">
            <v>For Profit Nonprofit Partnership</v>
          </cell>
        </row>
        <row r="301">
          <cell r="B301" t="str">
            <v>Nonprofit Sponsor Waiver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Population"/>
      <sheetName val="Form 1B Special Needs"/>
      <sheetName val="Form 1C Units"/>
      <sheetName val="Form 1D Square Footage Summary"/>
      <sheetName val="Form 2b- ESDS Checklist (URBAN)"/>
      <sheetName val="ESDS-UnderTheHood"/>
      <sheetName val="Form 4 Relocation Budget"/>
      <sheetName val="Form 5 Project Schedule"/>
      <sheetName val="Form 6A Residential Budget"/>
      <sheetName val="Form 6B Nonres Budget"/>
      <sheetName val="Form 6C Budget Narrative"/>
      <sheetName val="Form 6D LIHTC Budget"/>
      <sheetName val="Form 6E LIHTC Calculation"/>
      <sheetName val="Form 7 Financing"/>
      <sheetName val="Form 8A Rents"/>
      <sheetName val="Form 8B Operating Sources"/>
      <sheetName val="Form 8C Operating Pro Forma"/>
      <sheetName val="Form 8D Op Budget Details"/>
      <sheetName val="Form 8E Operating Personnel"/>
      <sheetName val="Form 9A Contact List"/>
      <sheetName val="Form 9B ID of Interest"/>
      <sheetName val="Form 9C Sponsor Experience"/>
      <sheetName val="Form 9D Dev Consultant Exp "/>
      <sheetName val="Form 9E Prop.Manager Experience"/>
      <sheetName val="Form 10 Service Budget"/>
      <sheetName val="Form 11 LIHTC Scoring Synopsis"/>
      <sheetName val="Form 11 LIHTC Scoring"/>
      <sheetName val="Form 12 COB Scoring"/>
      <sheetName val="COB Data Validation"/>
      <sheetName val="Under the LIHTC Hood"/>
      <sheetName val="Under the Ho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5 Default Check"/>
      <sheetName val="HTF_Insert"/>
      <sheetName val="Definitions"/>
      <sheetName val="Validations Checklist"/>
      <sheetName val="1"/>
      <sheetName val="2A"/>
      <sheetName val="2B"/>
      <sheetName val="3"/>
      <sheetName val="4"/>
      <sheetName val="5"/>
      <sheetName val="6A"/>
      <sheetName val="6B"/>
      <sheetName val="6C"/>
      <sheetName val="LIHTC Insert"/>
      <sheetName val="6D"/>
      <sheetName val="Calc Sheet Insert"/>
      <sheetName val="6E"/>
      <sheetName val="7A"/>
      <sheetName val="Resources Insert"/>
      <sheetName val="7B"/>
      <sheetName val="8A"/>
      <sheetName val="8B"/>
      <sheetName val="8C"/>
      <sheetName val="8D"/>
      <sheetName val="8E"/>
      <sheetName val="9A"/>
      <sheetName val="9B"/>
      <sheetName val="9C"/>
      <sheetName val="9D"/>
      <sheetName val="9E"/>
      <sheetName val="Form 10 COB Scoring"/>
    </sheetNames>
    <sheetDataSet>
      <sheetData sheetId="0">
        <row r="128">
          <cell r="B128" t="str">
            <v>Select…</v>
          </cell>
        </row>
        <row r="129">
          <cell r="B129" t="str">
            <v>New Construction</v>
          </cell>
        </row>
        <row r="130">
          <cell r="B130" t="str">
            <v>Rehab</v>
          </cell>
        </row>
        <row r="131">
          <cell r="B131" t="str">
            <v>Acquisition</v>
          </cell>
        </row>
        <row r="143">
          <cell r="B143" t="str">
            <v>Select…</v>
          </cell>
        </row>
        <row r="144">
          <cell r="B144" t="str">
            <v>NC</v>
          </cell>
        </row>
        <row r="145">
          <cell r="B145" t="str">
            <v>R</v>
          </cell>
        </row>
        <row r="146">
          <cell r="B146" t="str">
            <v>A</v>
          </cell>
        </row>
        <row r="147">
          <cell r="B147" t="str">
            <v>NC+R</v>
          </cell>
        </row>
        <row r="148">
          <cell r="B148" t="str">
            <v>A+R</v>
          </cell>
        </row>
        <row r="156">
          <cell r="B156" t="str">
            <v>Select…</v>
          </cell>
        </row>
        <row r="157">
          <cell r="B157" t="str">
            <v>n/a - Not Started</v>
          </cell>
        </row>
        <row r="158">
          <cell r="B158" t="str">
            <v>Yes, Yes</v>
          </cell>
        </row>
        <row r="159">
          <cell r="B159" t="str">
            <v>Yes, No</v>
          </cell>
        </row>
        <row r="160">
          <cell r="B160" t="str">
            <v>No, Yes</v>
          </cell>
        </row>
        <row r="161">
          <cell r="B161" t="str">
            <v>No,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Types_Dropdown"/>
      <sheetName val="Definitions"/>
      <sheetName val="1A"/>
      <sheetName val="1B"/>
      <sheetName val="2A"/>
      <sheetName val="2B"/>
      <sheetName val="2C"/>
      <sheetName val="ESDS-Lookup-Table"/>
      <sheetName val="3"/>
      <sheetName val="4"/>
      <sheetName val="5"/>
      <sheetName val="6A"/>
      <sheetName val="6B"/>
      <sheetName val="6C"/>
      <sheetName val="6D"/>
      <sheetName val="6E"/>
      <sheetName val="7A"/>
      <sheetName val="7B"/>
      <sheetName val="8A"/>
      <sheetName val="8B"/>
      <sheetName val="8C"/>
      <sheetName val="8D"/>
      <sheetName val="8E"/>
      <sheetName val="8E(2)"/>
      <sheetName val="8F"/>
      <sheetName val="9A"/>
      <sheetName val="9B"/>
      <sheetName val="9C"/>
      <sheetName val="9D"/>
      <sheetName val="9E"/>
      <sheetName val="11A"/>
      <sheetName val="11B"/>
      <sheetName val="Form 12 COB Scoring"/>
      <sheetName val="Form 13 - RASS Ap"/>
      <sheetName val="COB Data Validation"/>
      <sheetName val="LIHTC_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2">
          <cell r="B2" t="str">
            <v>Select Additional Low-Income Set-Asides</v>
          </cell>
        </row>
        <row r="3">
          <cell r="B3" t="str">
            <v xml:space="preserve">• 100% of low-income units at 60% AMI (0 points) </v>
          </cell>
        </row>
        <row r="4">
          <cell r="B4" t="str">
            <v xml:space="preserve">• 90% of  low-income units at 60% AMI, 10% at 40% AMI (5 points) </v>
          </cell>
        </row>
        <row r="5">
          <cell r="B5" t="str">
            <v xml:space="preserve">• 70% of low-income units at 60% AMI, 30% at 50% AMI (10 points) </v>
          </cell>
        </row>
        <row r="6">
          <cell r="B6" t="str">
            <v xml:space="preserve">• 50% of low-income units at 60% AMI, 50% at 50% AMI (15 points) </v>
          </cell>
        </row>
        <row r="7">
          <cell r="B7" t="str">
            <v>• 30% of low-income units at 60% AMI, 70% at 50% AMI (20 points)</v>
          </cell>
        </row>
        <row r="8">
          <cell r="B8" t="str">
            <v xml:space="preserve">• 100% of low-income units at 50% AMI (25 points) </v>
          </cell>
        </row>
        <row r="43">
          <cell r="B43" t="str">
            <v>No Points Taken</v>
          </cell>
        </row>
        <row r="44">
          <cell r="B44" t="str">
            <v>Option 1: 10% for Large Households - 5 Points</v>
          </cell>
        </row>
        <row r="45">
          <cell r="B45" t="str">
            <v>Option 2: 10% for Persons with Disabilities - 5 Points</v>
          </cell>
        </row>
        <row r="46">
          <cell r="B46" t="str">
            <v>Option 3: 10% for Large Households, 10% for Persons with Disabilities - 10 Points</v>
          </cell>
        </row>
        <row r="48">
          <cell r="B48" t="str">
            <v>No Points Taken</v>
          </cell>
        </row>
        <row r="49">
          <cell r="B49" t="str">
            <v>Option 1: 20% for Large Households - 10 Points</v>
          </cell>
        </row>
        <row r="50">
          <cell r="B50" t="str">
            <v>Option 2: 20% for Persons with Disabilities- 10 Points</v>
          </cell>
        </row>
        <row r="51">
          <cell r="B51" t="str">
            <v>Option 3: 20% for Large Households, 20% for Persons with Disabilities - 20 Points</v>
          </cell>
        </row>
        <row r="53">
          <cell r="B53" t="str">
            <v>No Points Taken</v>
          </cell>
        </row>
        <row r="54">
          <cell r="B54" t="str">
            <v>Option 1: 100%  for Seniors with some services - 10 Points</v>
          </cell>
        </row>
        <row r="58">
          <cell r="B58" t="str">
            <v>No Points Taken</v>
          </cell>
        </row>
        <row r="59">
          <cell r="B59" t="str">
            <v>Less than 25% of the low-income housing units - 0 points</v>
          </cell>
        </row>
        <row r="60">
          <cell r="B60" t="str">
            <v>25-49% of the low-income housing units - 10 points</v>
          </cell>
        </row>
        <row r="61">
          <cell r="B61" t="str">
            <v>50-74% of the low-income housing units - 15 points</v>
          </cell>
        </row>
        <row r="62">
          <cell r="B62" t="str">
            <v xml:space="preserve">75% or more of the low-income housing units - 20 points </v>
          </cell>
        </row>
        <row r="65">
          <cell r="B65" t="str">
            <v>No Points Taken</v>
          </cell>
        </row>
        <row r="66">
          <cell r="B66" t="str">
            <v>5% of the Total Project Costs - 3 points</v>
          </cell>
        </row>
        <row r="67">
          <cell r="B67" t="str">
            <v>10% of the Total Project Costs - 5 points</v>
          </cell>
        </row>
        <row r="68">
          <cell r="B68" t="str">
            <v>15% of the Total Project Costs - 10 points</v>
          </cell>
        </row>
        <row r="70">
          <cell r="B70" t="str">
            <v>No Points Taken</v>
          </cell>
        </row>
        <row r="71">
          <cell r="B71" t="str">
            <v>2% of the Total Bond Issue - 1 point</v>
          </cell>
        </row>
        <row r="72">
          <cell r="B72" t="str">
            <v>4% of the Total Bond Issue - 2 points</v>
          </cell>
        </row>
        <row r="73">
          <cell r="B73" t="str">
            <v>6% of the Total Bond Issue - 3 points</v>
          </cell>
        </row>
        <row r="74">
          <cell r="B74" t="str">
            <v>8% of the Total Bond Issue - 4 points</v>
          </cell>
        </row>
        <row r="75">
          <cell r="B75" t="str">
            <v>10% of the Total Bond Issue - 5 points</v>
          </cell>
        </row>
        <row r="76">
          <cell r="B76" t="str">
            <v>12% of the Total Bond Issue - 6 points</v>
          </cell>
        </row>
        <row r="77">
          <cell r="B77" t="str">
            <v>14% of the Total Bond Issue - 7 points</v>
          </cell>
        </row>
        <row r="88">
          <cell r="B88" t="str">
            <v>No Points Taken</v>
          </cell>
        </row>
        <row r="89">
          <cell r="B89" t="str">
            <v>Option 1: Grayfield Site - 3 points</v>
          </cell>
        </row>
        <row r="90">
          <cell r="B90" t="str">
            <v>Option 2: Adaptive Reuse Site - 3 points</v>
          </cell>
        </row>
        <row r="91">
          <cell r="B91" t="str">
            <v>Option 3: Historic Property being financed by the federal Historic Tax Credit (RTC) - 3 points</v>
          </cell>
        </row>
        <row r="92">
          <cell r="B92" t="str">
            <v>Option 4: Brownfield site - 10 points</v>
          </cell>
        </row>
        <row r="101">
          <cell r="B101" t="str">
            <v>No Points Taken</v>
          </cell>
        </row>
        <row r="102">
          <cell r="B102" t="str">
            <v>Nonprofit Only - 2 Points</v>
          </cell>
        </row>
        <row r="103">
          <cell r="B103" t="str">
            <v>For Profit / Nonprofit Partnership - 2 Points</v>
          </cell>
        </row>
        <row r="286">
          <cell r="F286" t="str">
            <v>No Points Taken</v>
          </cell>
        </row>
        <row r="287">
          <cell r="F287" t="str">
            <v>Nonprofit Only</v>
          </cell>
        </row>
        <row r="288">
          <cell r="F288" t="str">
            <v>For Profit Nonprofit Partnership</v>
          </cell>
        </row>
        <row r="289">
          <cell r="F289" t="str">
            <v>Nonprofit Sponsor Waiver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mp; Definitions"/>
      <sheetName val="Form 0"/>
      <sheetName val="Form 1A"/>
      <sheetName val="Form 1B"/>
      <sheetName val="UnderTheHood"/>
      <sheetName val="Form 2A"/>
      <sheetName val="Form 2B"/>
      <sheetName val="Form 2C (Rural-NC)"/>
      <sheetName val="Form 2C (Rural-Rehab)"/>
      <sheetName val="Form 2C (Urban-NC)"/>
      <sheetName val="Form 2C (Urban-Rehab)"/>
      <sheetName val="Form 3"/>
      <sheetName val="Form 4"/>
      <sheetName val="Form 5"/>
      <sheetName val="Form 6A"/>
      <sheetName val="Form 6B"/>
      <sheetName val="Form 6C"/>
      <sheetName val="Form 6D"/>
      <sheetName val="Form 6E"/>
      <sheetName val="Form 7A"/>
      <sheetName val="Form 7B"/>
      <sheetName val="Form 8A "/>
      <sheetName val="Form 8B"/>
      <sheetName val="Form 8C"/>
      <sheetName val="Form 8D"/>
      <sheetName val="Form 8E"/>
      <sheetName val="Form 9A"/>
      <sheetName val="Form 9B"/>
      <sheetName val="Form 9C"/>
      <sheetName val="Form 9D"/>
      <sheetName val="Form 9E"/>
      <sheetName val="Form 10"/>
      <sheetName val="Form 11A"/>
      <sheetName val="Form 11B"/>
      <sheetName val="4percentScoring"/>
      <sheetName val="LIHTC_ScoringLists"/>
      <sheetName val="HTF Rollup"/>
      <sheetName val="COB Data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ESDS-Reference Table"/>
      <sheetName val="ESDS-Lookup Table"/>
      <sheetName val="5 Default Check"/>
      <sheetName val="Sheet1"/>
      <sheetName val="ScoringLists (9%)"/>
      <sheetName val="Form 10 COB Scoring"/>
      <sheetName val="COB Data Validation"/>
      <sheetName val="ScoringLists (4%)"/>
    </sheetNames>
    <sheetDataSet>
      <sheetData sheetId="0" refreshError="1"/>
      <sheetData sheetId="1" refreshError="1"/>
      <sheetData sheetId="2" refreshError="1">
        <row r="2">
          <cell r="A2" t="str">
            <v>Select…</v>
          </cell>
          <cell r="B2" t="str">
            <v>Select…</v>
          </cell>
        </row>
        <row r="3">
          <cell r="A3" t="str">
            <v>Urban</v>
          </cell>
          <cell r="B3" t="str">
            <v>New Construction</v>
          </cell>
        </row>
        <row r="4">
          <cell r="A4" t="str">
            <v>Rural</v>
          </cell>
          <cell r="B4" t="str">
            <v>Rehab Moderate</v>
          </cell>
        </row>
        <row r="5">
          <cell r="B5" t="str">
            <v>Rehab Substantial</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Point Balancing"/>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10:O23" headerRowCount="0" totalsRowShown="0" headerRowDxfId="117" dataDxfId="115" headerRowBorderDxfId="116" tableBorderDxfId="114">
  <tableColumns count="13">
    <tableColumn id="1" xr3:uid="{00000000-0010-0000-0000-000001000000}" name="Building # " headerRowDxfId="113" dataDxfId="112"/>
    <tableColumn id="2" xr3:uid="{00000000-0010-0000-0000-000002000000}" name="# of Floors" headerRowDxfId="111" dataDxfId="110"/>
    <tableColumn id="3" xr3:uid="{00000000-0010-0000-0000-000003000000}" name=" Low-Income Units" headerRowDxfId="109" dataDxfId="108"/>
    <tableColumn id="4" xr3:uid="{00000000-0010-0000-0000-000004000000}" name="Common Area/ Manager Units" headerRowDxfId="107" dataDxfId="106"/>
    <tableColumn id="5" xr3:uid="{00000000-0010-0000-0000-000005000000}" name="Market Rate Units" headerRowDxfId="105" dataDxfId="104"/>
    <tableColumn id="6" xr3:uid="{00000000-0010-0000-0000-000006000000}" name="Common Area for Residential Services" headerRowDxfId="103" dataDxfId="102"/>
    <tableColumn id="7" xr3:uid="{00000000-0010-0000-0000-000007000000}" name="Other Common Area" headerRowDxfId="101" dataDxfId="100"/>
    <tableColumn id="8" xr3:uid="{00000000-0010-0000-0000-000008000000}" name="Structured Residential Parking" headerRowDxfId="99" dataDxfId="98"/>
    <tableColumn id="9" xr3:uid="{00000000-0010-0000-0000-000009000000}" name="Total Residential Gross Square Footage" headerRowDxfId="97" dataDxfId="96">
      <calculatedColumnFormula>SUM(E11:J11)</calculatedColumnFormula>
    </tableColumn>
    <tableColumn id="10" xr3:uid="{00000000-0010-0000-0000-00000A000000}" name="." headerRowDxfId="95" dataDxfId="94"/>
    <tableColumn id="11" xr3:uid="{00000000-0010-0000-0000-00000B000000}" name="# of floors2" headerRowDxfId="93" dataDxfId="92"/>
    <tableColumn id="12" xr3:uid="{00000000-0010-0000-0000-00000C000000}" name="Gross Square Footage" headerRowDxfId="91" dataDxfId="90"/>
    <tableColumn id="13" xr3:uid="{00000000-0010-0000-0000-00000D000000}" name="Total Gross Square Footage" headerRowDxfId="89" dataDxfId="88">
      <calculatedColumnFormula>K11+N11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shfc.org/mhcf/9percent/app.ht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003300"/>
  </sheetPr>
  <dimension ref="A1:AI2"/>
  <sheetViews>
    <sheetView topLeftCell="K1" workbookViewId="0">
      <selection activeCell="K3" sqref="K3"/>
    </sheetView>
  </sheetViews>
  <sheetFormatPr defaultRowHeight="14.5" x14ac:dyDescent="0.35"/>
  <cols>
    <col min="1" max="1" width="10.26953125" bestFit="1" customWidth="1"/>
    <col min="2" max="2" width="15.81640625" bestFit="1" customWidth="1"/>
    <col min="3" max="3" width="15.7265625" bestFit="1" customWidth="1"/>
    <col min="4" max="4" width="9.453125" bestFit="1" customWidth="1"/>
    <col min="5" max="5" width="31.453125" bestFit="1" customWidth="1"/>
    <col min="6" max="6" width="24.54296875" bestFit="1" customWidth="1"/>
    <col min="7" max="7" width="32.453125" bestFit="1" customWidth="1"/>
    <col min="8" max="8" width="26.7265625" bestFit="1" customWidth="1"/>
    <col min="9" max="9" width="38.453125" bestFit="1" customWidth="1"/>
    <col min="10" max="10" width="32.26953125" bestFit="1" customWidth="1"/>
    <col min="11" max="11" width="32.26953125" customWidth="1"/>
    <col min="12" max="12" width="31.81640625" bestFit="1" customWidth="1"/>
    <col min="13" max="13" width="27.26953125" bestFit="1" customWidth="1"/>
    <col min="14" max="14" width="27.1796875" bestFit="1" customWidth="1"/>
    <col min="15" max="15" width="38.81640625" bestFit="1" customWidth="1"/>
    <col min="16" max="16" width="32.7265625" bestFit="1" customWidth="1"/>
    <col min="17" max="17" width="32.7265625" customWidth="1"/>
    <col min="18" max="18" width="32.26953125" bestFit="1" customWidth="1"/>
    <col min="19" max="19" width="27.7265625" bestFit="1" customWidth="1"/>
    <col min="20" max="20" width="18.54296875" bestFit="1" customWidth="1"/>
    <col min="21" max="21" width="14" bestFit="1" customWidth="1"/>
    <col min="22" max="22" width="19.54296875" bestFit="1" customWidth="1"/>
    <col min="23" max="23" width="38.81640625" bestFit="1" customWidth="1"/>
    <col min="24" max="24" width="32.26953125" bestFit="1" customWidth="1"/>
    <col min="25" max="25" width="22.7265625" bestFit="1" customWidth="1"/>
    <col min="26" max="28" width="23.7265625" bestFit="1" customWidth="1"/>
    <col min="29" max="29" width="27.54296875" bestFit="1" customWidth="1"/>
  </cols>
  <sheetData>
    <row r="1" spans="1:35" x14ac:dyDescent="0.35">
      <c r="A1" s="1166" t="s">
        <v>839</v>
      </c>
      <c r="B1" s="1166" t="s">
        <v>840</v>
      </c>
      <c r="C1" s="1166" t="s">
        <v>841</v>
      </c>
      <c r="D1" s="1166" t="s">
        <v>842</v>
      </c>
      <c r="E1" s="1168" t="s">
        <v>843</v>
      </c>
      <c r="F1" s="1168" t="s">
        <v>844</v>
      </c>
      <c r="G1" t="s">
        <v>845</v>
      </c>
      <c r="H1" t="s">
        <v>846</v>
      </c>
      <c r="I1" t="s">
        <v>847</v>
      </c>
      <c r="J1" t="s">
        <v>848</v>
      </c>
      <c r="K1" t="s">
        <v>1092</v>
      </c>
      <c r="L1" t="s">
        <v>849</v>
      </c>
      <c r="M1" s="1168" t="s">
        <v>850</v>
      </c>
      <c r="N1" t="s">
        <v>851</v>
      </c>
      <c r="O1" t="s">
        <v>852</v>
      </c>
      <c r="P1" t="s">
        <v>853</v>
      </c>
      <c r="Q1" t="s">
        <v>1093</v>
      </c>
      <c r="R1" t="s">
        <v>854</v>
      </c>
      <c r="S1" s="1168" t="s">
        <v>855</v>
      </c>
      <c r="T1" t="s">
        <v>856</v>
      </c>
      <c r="U1" t="s">
        <v>857</v>
      </c>
      <c r="V1" t="s">
        <v>858</v>
      </c>
      <c r="W1" t="s">
        <v>859</v>
      </c>
      <c r="X1" t="s">
        <v>860</v>
      </c>
      <c r="Y1" t="s">
        <v>861</v>
      </c>
      <c r="Z1" t="s">
        <v>862</v>
      </c>
      <c r="AA1" t="s">
        <v>863</v>
      </c>
      <c r="AB1" t="s">
        <v>864</v>
      </c>
      <c r="AC1" t="s">
        <v>865</v>
      </c>
      <c r="AD1" t="s">
        <v>1038</v>
      </c>
      <c r="AE1" t="s">
        <v>1039</v>
      </c>
      <c r="AF1" t="s">
        <v>1040</v>
      </c>
      <c r="AG1" t="s">
        <v>1041</v>
      </c>
      <c r="AH1" t="s">
        <v>1042</v>
      </c>
      <c r="AI1" t="s">
        <v>1043</v>
      </c>
    </row>
    <row r="2" spans="1:35" x14ac:dyDescent="0.35">
      <c r="B2" t="s">
        <v>866</v>
      </c>
      <c r="C2" t="s">
        <v>866</v>
      </c>
      <c r="E2" s="1167" t="str">
        <f>'6D'!G10</f>
        <v>Yes</v>
      </c>
      <c r="F2">
        <f>'6D'!H39</f>
        <v>0</v>
      </c>
      <c r="G2" s="1167">
        <f>'6D'!G15</f>
        <v>0</v>
      </c>
      <c r="H2" s="1167">
        <f>'6D'!G16</f>
        <v>0</v>
      </c>
      <c r="I2" s="1167">
        <f>'6D'!G17</f>
        <v>0</v>
      </c>
      <c r="J2" s="1167">
        <f>'6D'!G19</f>
        <v>0</v>
      </c>
      <c r="K2" s="1167">
        <f>'6D'!G19</f>
        <v>0</v>
      </c>
      <c r="L2">
        <f>('6D'!G24)*100</f>
        <v>0</v>
      </c>
      <c r="M2">
        <f>('6D'!G28)*100</f>
        <v>0</v>
      </c>
      <c r="N2" s="1167">
        <f>'6D'!H16</f>
        <v>0</v>
      </c>
      <c r="O2" s="1167">
        <f>'6D'!H16</f>
        <v>0</v>
      </c>
      <c r="P2" s="1167">
        <f>'6D'!H19</f>
        <v>0</v>
      </c>
      <c r="Q2" s="1167">
        <f>'6D'!H19</f>
        <v>0</v>
      </c>
      <c r="R2">
        <f>('6D'!H24)*100</f>
        <v>0</v>
      </c>
      <c r="S2">
        <f>('6D'!H28)*100</f>
        <v>0</v>
      </c>
      <c r="T2" s="1167">
        <f>'6D'!H36</f>
        <v>0</v>
      </c>
      <c r="U2" s="1167">
        <f>'6D'!H38</f>
        <v>0</v>
      </c>
      <c r="V2">
        <f>'6D'!H46</f>
        <v>0</v>
      </c>
      <c r="W2" s="1167">
        <f>'6D'!H47</f>
        <v>0</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
  <sheetViews>
    <sheetView showGridLines="0" zoomScaleNormal="100" workbookViewId="0">
      <selection activeCell="O26" sqref="O26"/>
    </sheetView>
  </sheetViews>
  <sheetFormatPr defaultRowHeight="14.5" x14ac:dyDescent="0.35"/>
  <sheetData/>
  <pageMargins left="0.25" right="0.25" top="0.75" bottom="0.75" header="0.3" footer="0.3"/>
  <pageSetup scale="97"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B1:V46"/>
  <sheetViews>
    <sheetView showGridLines="0" zoomScaleNormal="100" workbookViewId="0">
      <selection activeCell="J7" sqref="J7:M7"/>
    </sheetView>
  </sheetViews>
  <sheetFormatPr defaultColWidth="9.1796875" defaultRowHeight="14.5" x14ac:dyDescent="0.35"/>
  <cols>
    <col min="1" max="2" width="1.7265625" style="311" customWidth="1"/>
    <col min="3" max="3" width="25.81640625" style="311" customWidth="1"/>
    <col min="4" max="4" width="10.26953125" style="311" bestFit="1" customWidth="1"/>
    <col min="5" max="6" width="10" style="311" bestFit="1" customWidth="1"/>
    <col min="7" max="8" width="10.26953125" style="311" bestFit="1" customWidth="1"/>
    <col min="9" max="9" width="9.54296875" style="311" bestFit="1" customWidth="1"/>
    <col min="10" max="10" width="9.7265625" style="311" bestFit="1" customWidth="1"/>
    <col min="11" max="11" width="10.1796875" style="311" bestFit="1" customWidth="1"/>
    <col min="12" max="13" width="12.1796875" style="311" customWidth="1"/>
    <col min="14" max="14" width="12.26953125" style="311" bestFit="1" customWidth="1"/>
    <col min="15" max="15" width="11" style="311" bestFit="1" customWidth="1"/>
    <col min="16" max="16" width="4.54296875" style="311" customWidth="1"/>
    <col min="17" max="18" width="9.1796875" style="311"/>
    <col min="19" max="19" width="10.1796875" style="311" customWidth="1"/>
    <col min="20" max="20" width="14.54296875" style="311" customWidth="1"/>
    <col min="21" max="21" width="6" style="311" customWidth="1"/>
    <col min="22" max="22" width="1.7265625" style="311" customWidth="1"/>
    <col min="23" max="16384" width="9.1796875" style="311"/>
  </cols>
  <sheetData>
    <row r="1" spans="2:22" ht="9" customHeight="1" thickBot="1" x14ac:dyDescent="0.4"/>
    <row r="2" spans="2:22" ht="9" customHeight="1" x14ac:dyDescent="0.35">
      <c r="B2" s="1221"/>
      <c r="C2" s="1222"/>
      <c r="D2" s="1222"/>
      <c r="E2" s="1222"/>
      <c r="F2" s="1222"/>
      <c r="G2" s="1222"/>
      <c r="H2" s="1222"/>
      <c r="I2" s="1222"/>
      <c r="J2" s="1222"/>
      <c r="K2" s="1222"/>
      <c r="L2" s="1222"/>
      <c r="M2" s="1222"/>
      <c r="N2" s="1222"/>
      <c r="O2" s="1490"/>
      <c r="P2" s="1490"/>
      <c r="Q2" s="1490"/>
      <c r="R2" s="1490"/>
      <c r="S2" s="1490"/>
      <c r="T2" s="1490"/>
      <c r="U2" s="1491"/>
      <c r="V2" s="1492"/>
    </row>
    <row r="3" spans="2:22" ht="18.5" x14ac:dyDescent="0.45">
      <c r="B3" s="1223"/>
      <c r="C3" s="2139" t="s">
        <v>37</v>
      </c>
      <c r="D3" s="2139"/>
      <c r="E3" s="2139"/>
      <c r="F3" s="2139"/>
      <c r="G3" s="2139"/>
      <c r="H3" s="2139"/>
      <c r="I3" s="2139"/>
      <c r="J3" s="2139"/>
      <c r="K3" s="2139"/>
      <c r="L3" s="2139"/>
      <c r="M3" s="2139"/>
      <c r="N3" s="2139"/>
      <c r="O3" s="2139"/>
      <c r="P3" s="2139"/>
      <c r="Q3" s="2139"/>
      <c r="R3" s="2139"/>
      <c r="S3" s="2139"/>
      <c r="T3" s="2139"/>
      <c r="U3" s="887"/>
      <c r="V3" s="1224"/>
    </row>
    <row r="4" spans="2:22" x14ac:dyDescent="0.35">
      <c r="B4" s="1223"/>
      <c r="C4" s="115"/>
      <c r="D4" s="115"/>
      <c r="E4" s="115"/>
      <c r="F4" s="115"/>
      <c r="G4" s="115"/>
      <c r="H4" s="115"/>
      <c r="I4" s="115"/>
      <c r="J4" s="115"/>
      <c r="K4" s="115"/>
      <c r="L4" s="115"/>
      <c r="M4" s="115"/>
      <c r="N4" s="115"/>
      <c r="O4"/>
      <c r="P4"/>
      <c r="Q4"/>
      <c r="R4"/>
      <c r="S4"/>
      <c r="T4"/>
      <c r="U4"/>
      <c r="V4" s="1224"/>
    </row>
    <row r="5" spans="2:22" ht="15" thickBot="1" x14ac:dyDescent="0.4">
      <c r="B5" s="1223"/>
      <c r="C5" s="2179" t="str">
        <f>IF('1'!G5="",Messages!B3,(CONCATENATE("Project Name: ",'1'!G5)))</f>
        <v>Enter Project Name on Form 1</v>
      </c>
      <c r="D5" s="2179"/>
      <c r="E5" s="2179"/>
      <c r="F5" s="2179"/>
      <c r="G5" s="2179"/>
      <c r="H5" s="2179"/>
      <c r="I5" s="2179"/>
      <c r="J5" s="2179"/>
      <c r="K5" s="2179"/>
      <c r="L5" s="2179"/>
      <c r="M5" s="2179"/>
      <c r="N5" s="2179"/>
      <c r="O5" s="2179"/>
      <c r="P5" s="2179"/>
      <c r="Q5"/>
      <c r="R5"/>
      <c r="S5"/>
      <c r="T5"/>
      <c r="U5"/>
      <c r="V5" s="1224"/>
    </row>
    <row r="6" spans="2:22" ht="15" thickBot="1" x14ac:dyDescent="0.4">
      <c r="B6" s="1223"/>
      <c r="C6" s="115"/>
      <c r="D6" s="115"/>
      <c r="E6" s="115"/>
      <c r="F6" s="115"/>
      <c r="G6" s="115"/>
      <c r="H6" s="115"/>
      <c r="I6" s="115"/>
      <c r="J6" s="115"/>
      <c r="K6" s="115"/>
      <c r="L6" s="115"/>
      <c r="M6" s="115"/>
      <c r="N6" s="115"/>
      <c r="O6"/>
      <c r="P6"/>
      <c r="Q6"/>
      <c r="R6"/>
      <c r="S6"/>
      <c r="T6"/>
      <c r="U6"/>
      <c r="V6" s="1224"/>
    </row>
    <row r="7" spans="2:22" ht="60" x14ac:dyDescent="0.35">
      <c r="B7" s="1223"/>
      <c r="C7" s="1193" t="s">
        <v>460</v>
      </c>
      <c r="D7" s="2146" t="s">
        <v>543</v>
      </c>
      <c r="E7" s="2147"/>
      <c r="F7" s="2147"/>
      <c r="G7" s="2147"/>
      <c r="H7" s="2147"/>
      <c r="I7" s="2147"/>
      <c r="J7" s="2146" t="s">
        <v>544</v>
      </c>
      <c r="K7" s="2147"/>
      <c r="L7" s="2147"/>
      <c r="M7" s="2147"/>
      <c r="N7" s="2168" t="s">
        <v>38</v>
      </c>
      <c r="O7" s="2169"/>
      <c r="P7" s="2170"/>
      <c r="Q7" s="2189" t="s">
        <v>39</v>
      </c>
      <c r="R7" s="2190"/>
      <c r="S7" s="764" t="s">
        <v>40</v>
      </c>
      <c r="T7" s="1285" t="s">
        <v>667</v>
      </c>
      <c r="U7" s="1425"/>
      <c r="V7" s="1224"/>
    </row>
    <row r="8" spans="2:22" ht="15" customHeight="1" x14ac:dyDescent="0.35">
      <c r="B8" s="1223"/>
      <c r="C8" s="1190"/>
      <c r="D8" s="2164"/>
      <c r="E8" s="2165"/>
      <c r="F8" s="2165"/>
      <c r="G8" s="2165"/>
      <c r="H8" s="2165"/>
      <c r="I8" s="2165"/>
      <c r="J8" s="2148"/>
      <c r="K8" s="2149"/>
      <c r="L8" s="2149"/>
      <c r="M8" s="2149"/>
      <c r="N8" s="2171" t="s">
        <v>493</v>
      </c>
      <c r="O8" s="2172"/>
      <c r="P8" s="2173"/>
      <c r="Q8" s="2191" t="s">
        <v>493</v>
      </c>
      <c r="R8" s="2192"/>
      <c r="S8" s="1191"/>
      <c r="T8" s="1192"/>
      <c r="U8" s="1493"/>
      <c r="V8" s="1224"/>
    </row>
    <row r="9" spans="2:22" ht="15" customHeight="1" x14ac:dyDescent="0.35">
      <c r="B9" s="1223"/>
      <c r="C9" s="1188"/>
      <c r="D9" s="2164"/>
      <c r="E9" s="2165"/>
      <c r="F9" s="2165"/>
      <c r="G9" s="2165"/>
      <c r="H9" s="2165"/>
      <c r="I9" s="2165"/>
      <c r="J9" s="2148"/>
      <c r="K9" s="2149"/>
      <c r="L9" s="2149"/>
      <c r="M9" s="2149"/>
      <c r="N9" s="2174"/>
      <c r="O9" s="2175"/>
      <c r="P9" s="2176"/>
      <c r="Q9" s="2166"/>
      <c r="R9" s="2167"/>
      <c r="S9" s="1002"/>
      <c r="T9" s="1179"/>
      <c r="U9" s="1493"/>
      <c r="V9" s="1224"/>
    </row>
    <row r="10" spans="2:22" x14ac:dyDescent="0.35">
      <c r="B10" s="1223"/>
      <c r="C10" s="1188"/>
      <c r="D10" s="2148"/>
      <c r="E10" s="2149"/>
      <c r="F10" s="2149"/>
      <c r="G10" s="2149"/>
      <c r="H10" s="2149"/>
      <c r="I10" s="2149"/>
      <c r="J10" s="2148"/>
      <c r="K10" s="2149"/>
      <c r="L10" s="2149"/>
      <c r="M10" s="2149"/>
      <c r="N10" s="2174"/>
      <c r="O10" s="2175"/>
      <c r="P10" s="2176"/>
      <c r="Q10" s="2166"/>
      <c r="R10" s="2167"/>
      <c r="S10" s="1002"/>
      <c r="T10" s="1179"/>
      <c r="U10" s="1493"/>
      <c r="V10" s="1224"/>
    </row>
    <row r="11" spans="2:22" x14ac:dyDescent="0.35">
      <c r="B11" s="1223"/>
      <c r="C11" s="1188"/>
      <c r="D11" s="2148"/>
      <c r="E11" s="2149"/>
      <c r="F11" s="2149"/>
      <c r="G11" s="2149"/>
      <c r="H11" s="2149"/>
      <c r="I11" s="2149"/>
      <c r="J11" s="2148"/>
      <c r="K11" s="2149"/>
      <c r="L11" s="2149"/>
      <c r="M11" s="2149"/>
      <c r="N11" s="2174"/>
      <c r="O11" s="2175"/>
      <c r="P11" s="2176"/>
      <c r="Q11" s="2166"/>
      <c r="R11" s="2167"/>
      <c r="S11" s="1002"/>
      <c r="T11" s="1179"/>
      <c r="U11" s="1493"/>
      <c r="V11" s="1224"/>
    </row>
    <row r="12" spans="2:22" x14ac:dyDescent="0.35">
      <c r="B12" s="1223"/>
      <c r="C12" s="1188"/>
      <c r="D12" s="2148"/>
      <c r="E12" s="2149"/>
      <c r="F12" s="2149"/>
      <c r="G12" s="2149"/>
      <c r="H12" s="2149"/>
      <c r="I12" s="2149"/>
      <c r="J12" s="2148"/>
      <c r="K12" s="2149"/>
      <c r="L12" s="2149"/>
      <c r="M12" s="2149"/>
      <c r="N12" s="2174"/>
      <c r="O12" s="2175"/>
      <c r="P12" s="2176"/>
      <c r="Q12" s="2166"/>
      <c r="R12" s="2167"/>
      <c r="S12" s="1002"/>
      <c r="T12" s="1179"/>
      <c r="U12" s="1493"/>
      <c r="V12" s="1224"/>
    </row>
    <row r="13" spans="2:22" x14ac:dyDescent="0.35">
      <c r="B13" s="1223"/>
      <c r="C13" s="1188"/>
      <c r="D13" s="2148"/>
      <c r="E13" s="2149"/>
      <c r="F13" s="2149"/>
      <c r="G13" s="2149"/>
      <c r="H13" s="2149"/>
      <c r="I13" s="2149"/>
      <c r="J13" s="2148"/>
      <c r="K13" s="2149"/>
      <c r="L13" s="2149"/>
      <c r="M13" s="2149"/>
      <c r="N13" s="2174"/>
      <c r="O13" s="2175"/>
      <c r="P13" s="2176"/>
      <c r="Q13" s="2166"/>
      <c r="R13" s="2167"/>
      <c r="S13" s="1002"/>
      <c r="T13" s="1179"/>
      <c r="U13" s="1493"/>
      <c r="V13" s="1224"/>
    </row>
    <row r="14" spans="2:22" x14ac:dyDescent="0.35">
      <c r="B14" s="1223"/>
      <c r="C14" s="1189"/>
      <c r="D14" s="2148"/>
      <c r="E14" s="2149"/>
      <c r="F14" s="2149"/>
      <c r="G14" s="2149"/>
      <c r="H14" s="2149"/>
      <c r="I14" s="2149"/>
      <c r="J14" s="2148"/>
      <c r="K14" s="2149"/>
      <c r="L14" s="2149"/>
      <c r="M14" s="2149"/>
      <c r="N14" s="2174"/>
      <c r="O14" s="2175"/>
      <c r="P14" s="2176"/>
      <c r="Q14" s="2177"/>
      <c r="R14" s="2178"/>
      <c r="S14" s="1002"/>
      <c r="T14" s="1179"/>
      <c r="U14" s="1493"/>
      <c r="V14" s="1224"/>
    </row>
    <row r="15" spans="2:22" x14ac:dyDescent="0.35">
      <c r="B15" s="1223"/>
      <c r="C15" s="1188"/>
      <c r="D15" s="2148"/>
      <c r="E15" s="2149"/>
      <c r="F15" s="2149"/>
      <c r="G15" s="2149"/>
      <c r="H15" s="2149"/>
      <c r="I15" s="2149"/>
      <c r="J15" s="2148"/>
      <c r="K15" s="2149"/>
      <c r="L15" s="2149"/>
      <c r="M15" s="2149"/>
      <c r="N15" s="2174"/>
      <c r="O15" s="2175"/>
      <c r="P15" s="2176"/>
      <c r="Q15" s="2166"/>
      <c r="R15" s="2167"/>
      <c r="S15" s="1002"/>
      <c r="T15" s="1179"/>
      <c r="U15" s="1493"/>
      <c r="V15" s="1224"/>
    </row>
    <row r="16" spans="2:22" x14ac:dyDescent="0.35">
      <c r="B16" s="1223"/>
      <c r="C16" s="1188"/>
      <c r="D16" s="2148"/>
      <c r="E16" s="2149"/>
      <c r="F16" s="2149"/>
      <c r="G16" s="2149"/>
      <c r="H16" s="2149"/>
      <c r="I16" s="2149"/>
      <c r="J16" s="2148"/>
      <c r="K16" s="2149"/>
      <c r="L16" s="2149"/>
      <c r="M16" s="2149"/>
      <c r="N16" s="2174"/>
      <c r="O16" s="2175"/>
      <c r="P16" s="2176"/>
      <c r="Q16" s="2166"/>
      <c r="R16" s="2167"/>
      <c r="S16" s="1002"/>
      <c r="T16" s="1179"/>
      <c r="U16" s="1493"/>
      <c r="V16" s="1224"/>
    </row>
    <row r="17" spans="2:22" x14ac:dyDescent="0.35">
      <c r="B17" s="1223"/>
      <c r="C17" s="1188"/>
      <c r="D17" s="2148"/>
      <c r="E17" s="2149"/>
      <c r="F17" s="2149"/>
      <c r="G17" s="2149"/>
      <c r="H17" s="2149"/>
      <c r="I17" s="2149"/>
      <c r="J17" s="2148"/>
      <c r="K17" s="2149"/>
      <c r="L17" s="2149"/>
      <c r="M17" s="2149"/>
      <c r="N17" s="2174"/>
      <c r="O17" s="2175"/>
      <c r="P17" s="2176"/>
      <c r="Q17" s="2166"/>
      <c r="R17" s="2167"/>
      <c r="S17" s="1002"/>
      <c r="T17" s="1179"/>
      <c r="U17" s="1493"/>
      <c r="V17" s="1224"/>
    </row>
    <row r="18" spans="2:22" x14ac:dyDescent="0.35">
      <c r="B18" s="1223"/>
      <c r="C18" s="1188"/>
      <c r="D18" s="2148"/>
      <c r="E18" s="2149"/>
      <c r="F18" s="2149"/>
      <c r="G18" s="2149"/>
      <c r="H18" s="2149"/>
      <c r="I18" s="2149"/>
      <c r="J18" s="2148"/>
      <c r="K18" s="2149"/>
      <c r="L18" s="2149"/>
      <c r="M18" s="2149"/>
      <c r="N18" s="2174"/>
      <c r="O18" s="2175"/>
      <c r="P18" s="2176"/>
      <c r="Q18" s="2166"/>
      <c r="R18" s="2167"/>
      <c r="S18" s="1002"/>
      <c r="T18" s="1179"/>
      <c r="U18" s="1493"/>
      <c r="V18" s="1224"/>
    </row>
    <row r="19" spans="2:22" x14ac:dyDescent="0.35">
      <c r="B19" s="1223"/>
      <c r="C19" s="1188"/>
      <c r="D19" s="2148"/>
      <c r="E19" s="2149"/>
      <c r="F19" s="2149"/>
      <c r="G19" s="2149"/>
      <c r="H19" s="2149"/>
      <c r="I19" s="2149"/>
      <c r="J19" s="2148"/>
      <c r="K19" s="2149"/>
      <c r="L19" s="2149"/>
      <c r="M19" s="2149"/>
      <c r="N19" s="2174"/>
      <c r="O19" s="2175"/>
      <c r="P19" s="2176"/>
      <c r="Q19" s="2166"/>
      <c r="R19" s="2167"/>
      <c r="S19" s="1002"/>
      <c r="T19" s="1179"/>
      <c r="U19" s="1493"/>
      <c r="V19" s="1224"/>
    </row>
    <row r="20" spans="2:22" x14ac:dyDescent="0.35">
      <c r="B20" s="1223"/>
      <c r="C20" s="1189"/>
      <c r="D20" s="2148"/>
      <c r="E20" s="2149"/>
      <c r="F20" s="2149"/>
      <c r="G20" s="2149"/>
      <c r="H20" s="2149"/>
      <c r="I20" s="2149"/>
      <c r="J20" s="2148"/>
      <c r="K20" s="2149"/>
      <c r="L20" s="2149"/>
      <c r="M20" s="2149"/>
      <c r="N20" s="2174"/>
      <c r="O20" s="2175"/>
      <c r="P20" s="2176"/>
      <c r="Q20" s="2177"/>
      <c r="R20" s="2178"/>
      <c r="S20" s="1002"/>
      <c r="T20" s="1179"/>
      <c r="U20" s="1493"/>
      <c r="V20" s="1224"/>
    </row>
    <row r="21" spans="2:22" x14ac:dyDescent="0.35">
      <c r="B21" s="1223"/>
      <c r="C21" s="1189"/>
      <c r="D21" s="2150"/>
      <c r="E21" s="2151"/>
      <c r="F21" s="2151"/>
      <c r="G21" s="2151"/>
      <c r="H21" s="2151"/>
      <c r="I21" s="2151"/>
      <c r="J21" s="2150"/>
      <c r="K21" s="2151"/>
      <c r="L21" s="2151"/>
      <c r="M21" s="2151"/>
      <c r="N21" s="2186"/>
      <c r="O21" s="2187"/>
      <c r="P21" s="2188"/>
      <c r="Q21" s="2180"/>
      <c r="R21" s="2181"/>
      <c r="S21" s="1002"/>
      <c r="T21" s="1179"/>
      <c r="U21" s="1493"/>
      <c r="V21" s="1224"/>
    </row>
    <row r="22" spans="2:22" ht="15" thickBot="1" x14ac:dyDescent="0.4">
      <c r="B22" s="1225"/>
      <c r="C22" s="886" t="s">
        <v>634</v>
      </c>
      <c r="D22" s="523"/>
      <c r="E22" s="523"/>
      <c r="F22" s="523"/>
      <c r="G22" s="523"/>
      <c r="H22" s="523"/>
      <c r="I22" s="523"/>
      <c r="J22" s="523"/>
      <c r="K22" s="523"/>
      <c r="L22" s="523"/>
      <c r="M22" s="523"/>
      <c r="N22" s="523"/>
      <c r="O22" s="523"/>
      <c r="P22" s="523"/>
      <c r="Q22" s="523"/>
      <c r="R22" s="523"/>
      <c r="S22" s="523"/>
      <c r="T22" s="522"/>
      <c r="U22" s="1426"/>
      <c r="V22" s="1224"/>
    </row>
    <row r="23" spans="2:22" ht="15" thickBot="1" x14ac:dyDescent="0.4">
      <c r="B23" s="1225"/>
      <c r="C23"/>
      <c r="D23" s="1226"/>
      <c r="E23" s="1226"/>
      <c r="F23" s="1226"/>
      <c r="G23" s="1226"/>
      <c r="H23" s="1226"/>
      <c r="I23" s="1226"/>
      <c r="J23" s="1226"/>
      <c r="K23" s="1226"/>
      <c r="L23" s="1494"/>
      <c r="M23"/>
      <c r="N23"/>
      <c r="O23"/>
      <c r="P23"/>
      <c r="Q23"/>
      <c r="R23"/>
      <c r="S23"/>
      <c r="T23"/>
      <c r="U23"/>
      <c r="V23" s="1495"/>
    </row>
    <row r="24" spans="2:22" ht="51" customHeight="1" x14ac:dyDescent="0.35">
      <c r="B24" s="1225"/>
      <c r="C24" s="1194" t="s">
        <v>460</v>
      </c>
      <c r="D24" s="1219" t="s">
        <v>31</v>
      </c>
      <c r="E24" s="1219" t="s">
        <v>32</v>
      </c>
      <c r="F24" s="1219" t="s">
        <v>33</v>
      </c>
      <c r="G24" s="1219" t="s">
        <v>522</v>
      </c>
      <c r="H24" s="1219" t="s">
        <v>523</v>
      </c>
      <c r="I24" s="1219" t="s">
        <v>524</v>
      </c>
      <c r="J24" s="1219" t="s">
        <v>525</v>
      </c>
      <c r="K24" s="1220" t="s">
        <v>526</v>
      </c>
      <c r="L24" s="1183" t="s">
        <v>36</v>
      </c>
      <c r="M24" s="1208" t="s">
        <v>41</v>
      </c>
      <c r="N24" s="763" t="s">
        <v>42</v>
      </c>
      <c r="O24" s="1182" t="s">
        <v>43</v>
      </c>
      <c r="P24" s="2182" t="s">
        <v>36</v>
      </c>
      <c r="Q24" s="2183"/>
      <c r="R24"/>
      <c r="S24"/>
      <c r="T24"/>
      <c r="U24"/>
      <c r="V24" s="1495"/>
    </row>
    <row r="25" spans="2:22" x14ac:dyDescent="0.35">
      <c r="B25" s="1225"/>
      <c r="C25" s="1272" t="str">
        <f>IF(C8="","",C8)</f>
        <v/>
      </c>
      <c r="D25" s="1213"/>
      <c r="E25" s="1214"/>
      <c r="F25" s="1214"/>
      <c r="G25" s="1214"/>
      <c r="H25" s="1214"/>
      <c r="I25" s="1214"/>
      <c r="J25" s="1214"/>
      <c r="K25" s="1215"/>
      <c r="L25" s="1218">
        <f>SUM(D25:K25)</f>
        <v>0</v>
      </c>
      <c r="M25" s="1216"/>
      <c r="N25" s="1214"/>
      <c r="O25" s="1217"/>
      <c r="P25" s="2184">
        <f>SUM(M25:O25)</f>
        <v>0</v>
      </c>
      <c r="Q25" s="2185"/>
      <c r="R25"/>
      <c r="S25"/>
      <c r="T25"/>
      <c r="U25"/>
      <c r="V25" s="1495"/>
    </row>
    <row r="26" spans="2:22" x14ac:dyDescent="0.35">
      <c r="B26" s="1225"/>
      <c r="C26" s="1273" t="str">
        <f t="shared" ref="C26:C38" si="0">IF(C9="","",C9)</f>
        <v/>
      </c>
      <c r="D26" s="1195"/>
      <c r="E26" s="578"/>
      <c r="F26" s="578"/>
      <c r="G26" s="578"/>
      <c r="H26" s="578"/>
      <c r="I26" s="578"/>
      <c r="J26" s="578"/>
      <c r="K26" s="1204"/>
      <c r="L26" s="1184">
        <f t="shared" ref="L26:L38" si="1">SUM(D26:K26)</f>
        <v>0</v>
      </c>
      <c r="M26" s="1209"/>
      <c r="N26" s="578"/>
      <c r="O26" s="1196"/>
      <c r="P26" s="2154">
        <f t="shared" ref="P26:P37" si="2">SUM(M26:O26)</f>
        <v>0</v>
      </c>
      <c r="Q26" s="2155"/>
      <c r="R26"/>
      <c r="S26"/>
      <c r="T26"/>
      <c r="U26"/>
      <c r="V26" s="1495"/>
    </row>
    <row r="27" spans="2:22" x14ac:dyDescent="0.35">
      <c r="B27" s="1225"/>
      <c r="C27" s="1273" t="str">
        <f t="shared" si="0"/>
        <v/>
      </c>
      <c r="D27" s="1195"/>
      <c r="E27" s="578"/>
      <c r="F27" s="578"/>
      <c r="G27" s="578"/>
      <c r="H27" s="578"/>
      <c r="I27" s="578"/>
      <c r="J27" s="578"/>
      <c r="K27" s="1204"/>
      <c r="L27" s="1184">
        <f t="shared" si="1"/>
        <v>0</v>
      </c>
      <c r="M27" s="1209"/>
      <c r="N27" s="578"/>
      <c r="O27" s="1196"/>
      <c r="P27" s="2154">
        <f t="shared" si="2"/>
        <v>0</v>
      </c>
      <c r="Q27" s="2155"/>
      <c r="R27"/>
      <c r="S27"/>
      <c r="T27"/>
      <c r="U27"/>
      <c r="V27" s="1495"/>
    </row>
    <row r="28" spans="2:22" x14ac:dyDescent="0.35">
      <c r="B28" s="1225"/>
      <c r="C28" s="1273" t="str">
        <f t="shared" si="0"/>
        <v/>
      </c>
      <c r="D28" s="1195"/>
      <c r="E28" s="578"/>
      <c r="F28" s="578"/>
      <c r="G28" s="578"/>
      <c r="H28" s="578"/>
      <c r="I28" s="578"/>
      <c r="J28" s="578"/>
      <c r="K28" s="1204"/>
      <c r="L28" s="1184">
        <f t="shared" si="1"/>
        <v>0</v>
      </c>
      <c r="M28" s="1209"/>
      <c r="N28" s="578"/>
      <c r="O28" s="1196"/>
      <c r="P28" s="2154">
        <f t="shared" si="2"/>
        <v>0</v>
      </c>
      <c r="Q28" s="2155"/>
      <c r="R28"/>
      <c r="S28"/>
      <c r="T28"/>
      <c r="U28"/>
      <c r="V28" s="1495"/>
    </row>
    <row r="29" spans="2:22" x14ac:dyDescent="0.35">
      <c r="B29" s="1225"/>
      <c r="C29" s="1273" t="str">
        <f t="shared" si="0"/>
        <v/>
      </c>
      <c r="D29" s="1195"/>
      <c r="E29" s="578"/>
      <c r="F29" s="578"/>
      <c r="G29" s="578"/>
      <c r="H29" s="578"/>
      <c r="I29" s="578"/>
      <c r="J29" s="578"/>
      <c r="K29" s="1204"/>
      <c r="L29" s="1184">
        <f t="shared" si="1"/>
        <v>0</v>
      </c>
      <c r="M29" s="1209"/>
      <c r="N29" s="578"/>
      <c r="O29" s="1196"/>
      <c r="P29" s="2154">
        <f t="shared" si="2"/>
        <v>0</v>
      </c>
      <c r="Q29" s="2155"/>
      <c r="R29"/>
      <c r="S29"/>
      <c r="T29"/>
      <c r="U29"/>
      <c r="V29" s="1495"/>
    </row>
    <row r="30" spans="2:22" x14ac:dyDescent="0.35">
      <c r="B30" s="1225"/>
      <c r="C30" s="1273" t="str">
        <f t="shared" si="0"/>
        <v/>
      </c>
      <c r="D30" s="1195"/>
      <c r="E30" s="578"/>
      <c r="F30" s="578"/>
      <c r="G30" s="578"/>
      <c r="H30" s="578"/>
      <c r="I30" s="578"/>
      <c r="J30" s="578"/>
      <c r="K30" s="1204"/>
      <c r="L30" s="1185">
        <f t="shared" si="1"/>
        <v>0</v>
      </c>
      <c r="M30" s="1209"/>
      <c r="N30" s="578"/>
      <c r="O30" s="1196"/>
      <c r="P30" s="2156">
        <f t="shared" si="2"/>
        <v>0</v>
      </c>
      <c r="Q30" s="2157"/>
      <c r="R30"/>
      <c r="S30"/>
      <c r="T30"/>
      <c r="U30"/>
      <c r="V30" s="1495"/>
    </row>
    <row r="31" spans="2:22" x14ac:dyDescent="0.35">
      <c r="B31" s="1225"/>
      <c r="C31" s="1274" t="str">
        <f t="shared" si="0"/>
        <v/>
      </c>
      <c r="D31" s="1197"/>
      <c r="E31" s="1198"/>
      <c r="F31" s="1198"/>
      <c r="G31" s="1198"/>
      <c r="H31" s="1198"/>
      <c r="I31" s="1198"/>
      <c r="J31" s="1198"/>
      <c r="K31" s="1205"/>
      <c r="L31" s="1185">
        <f t="shared" si="1"/>
        <v>0</v>
      </c>
      <c r="M31" s="1210"/>
      <c r="N31" s="1198"/>
      <c r="O31" s="1199"/>
      <c r="P31" s="2156">
        <f t="shared" si="2"/>
        <v>0</v>
      </c>
      <c r="Q31" s="2157"/>
      <c r="R31"/>
      <c r="S31"/>
      <c r="T31"/>
      <c r="U31"/>
      <c r="V31" s="1495"/>
    </row>
    <row r="32" spans="2:22" x14ac:dyDescent="0.35">
      <c r="B32" s="1225"/>
      <c r="C32" s="1273" t="str">
        <f t="shared" si="0"/>
        <v/>
      </c>
      <c r="D32" s="1195"/>
      <c r="E32" s="578"/>
      <c r="F32" s="578"/>
      <c r="G32" s="578"/>
      <c r="H32" s="578"/>
      <c r="I32" s="578"/>
      <c r="J32" s="578"/>
      <c r="K32" s="1204"/>
      <c r="L32" s="1184">
        <f t="shared" si="1"/>
        <v>0</v>
      </c>
      <c r="M32" s="1209"/>
      <c r="N32" s="578"/>
      <c r="O32" s="1196"/>
      <c r="P32" s="2154">
        <f t="shared" si="2"/>
        <v>0</v>
      </c>
      <c r="Q32" s="2155"/>
      <c r="R32"/>
      <c r="S32"/>
      <c r="T32"/>
      <c r="U32"/>
      <c r="V32" s="1495"/>
    </row>
    <row r="33" spans="2:22" x14ac:dyDescent="0.35">
      <c r="B33" s="1225"/>
      <c r="C33" s="1273" t="str">
        <f t="shared" si="0"/>
        <v/>
      </c>
      <c r="D33" s="1195"/>
      <c r="E33" s="578"/>
      <c r="F33" s="578"/>
      <c r="G33" s="578"/>
      <c r="H33" s="578"/>
      <c r="I33" s="578"/>
      <c r="J33" s="578"/>
      <c r="K33" s="1204"/>
      <c r="L33" s="1184">
        <f t="shared" si="1"/>
        <v>0</v>
      </c>
      <c r="M33" s="1209"/>
      <c r="N33" s="578"/>
      <c r="O33" s="1196"/>
      <c r="P33" s="2154">
        <f t="shared" si="2"/>
        <v>0</v>
      </c>
      <c r="Q33" s="2155"/>
      <c r="R33"/>
      <c r="S33"/>
      <c r="T33"/>
      <c r="U33"/>
      <c r="V33" s="1495"/>
    </row>
    <row r="34" spans="2:22" x14ac:dyDescent="0.35">
      <c r="B34" s="1225"/>
      <c r="C34" s="1273" t="str">
        <f t="shared" si="0"/>
        <v/>
      </c>
      <c r="D34" s="1195"/>
      <c r="E34" s="578"/>
      <c r="F34" s="578"/>
      <c r="G34" s="578"/>
      <c r="H34" s="578"/>
      <c r="I34" s="578"/>
      <c r="J34" s="578"/>
      <c r="K34" s="1204"/>
      <c r="L34" s="1184">
        <f t="shared" si="1"/>
        <v>0</v>
      </c>
      <c r="M34" s="1209"/>
      <c r="N34" s="578"/>
      <c r="O34" s="1196"/>
      <c r="P34" s="2154">
        <f t="shared" si="2"/>
        <v>0</v>
      </c>
      <c r="Q34" s="2155"/>
      <c r="R34"/>
      <c r="S34"/>
      <c r="T34"/>
      <c r="U34"/>
      <c r="V34" s="1495"/>
    </row>
    <row r="35" spans="2:22" x14ac:dyDescent="0.35">
      <c r="B35" s="1225"/>
      <c r="C35" s="1273" t="str">
        <f t="shared" si="0"/>
        <v/>
      </c>
      <c r="D35" s="1195"/>
      <c r="E35" s="578"/>
      <c r="F35" s="578"/>
      <c r="G35" s="578"/>
      <c r="H35" s="578"/>
      <c r="I35" s="578"/>
      <c r="J35" s="578"/>
      <c r="K35" s="1204"/>
      <c r="L35" s="1184">
        <f t="shared" si="1"/>
        <v>0</v>
      </c>
      <c r="M35" s="1209"/>
      <c r="N35" s="578"/>
      <c r="O35" s="1196"/>
      <c r="P35" s="2154">
        <f t="shared" si="2"/>
        <v>0</v>
      </c>
      <c r="Q35" s="2155"/>
      <c r="R35"/>
      <c r="S35"/>
      <c r="T35"/>
      <c r="U35"/>
      <c r="V35" s="1495"/>
    </row>
    <row r="36" spans="2:22" x14ac:dyDescent="0.35">
      <c r="B36" s="1225"/>
      <c r="C36" s="1273" t="str">
        <f t="shared" si="0"/>
        <v/>
      </c>
      <c r="D36" s="1195"/>
      <c r="E36" s="578"/>
      <c r="F36" s="578"/>
      <c r="G36" s="578"/>
      <c r="H36" s="578"/>
      <c r="I36" s="578"/>
      <c r="J36" s="578"/>
      <c r="K36" s="1204"/>
      <c r="L36" s="1184">
        <f t="shared" si="1"/>
        <v>0</v>
      </c>
      <c r="M36" s="1209"/>
      <c r="N36" s="578"/>
      <c r="O36" s="1196"/>
      <c r="P36" s="2154">
        <f t="shared" si="2"/>
        <v>0</v>
      </c>
      <c r="Q36" s="2155"/>
      <c r="R36"/>
      <c r="S36"/>
      <c r="T36"/>
      <c r="U36"/>
      <c r="V36" s="1495"/>
    </row>
    <row r="37" spans="2:22" x14ac:dyDescent="0.35">
      <c r="B37" s="1225"/>
      <c r="C37" s="1274" t="str">
        <f t="shared" si="0"/>
        <v/>
      </c>
      <c r="D37" s="1197"/>
      <c r="E37" s="1198"/>
      <c r="F37" s="1198"/>
      <c r="G37" s="1198"/>
      <c r="H37" s="1198"/>
      <c r="I37" s="1198"/>
      <c r="J37" s="1198"/>
      <c r="K37" s="1205"/>
      <c r="L37" s="1185">
        <f>SUM(D37:K37)</f>
        <v>0</v>
      </c>
      <c r="M37" s="1210"/>
      <c r="N37" s="1198"/>
      <c r="O37" s="1199"/>
      <c r="P37" s="2156">
        <f t="shared" si="2"/>
        <v>0</v>
      </c>
      <c r="Q37" s="2157"/>
      <c r="R37"/>
      <c r="S37"/>
      <c r="T37"/>
      <c r="U37"/>
      <c r="V37" s="1495"/>
    </row>
    <row r="38" spans="2:22" ht="15" thickBot="1" x14ac:dyDescent="0.4">
      <c r="B38" s="1225"/>
      <c r="C38" s="1275" t="str">
        <f t="shared" si="0"/>
        <v/>
      </c>
      <c r="D38" s="1200"/>
      <c r="E38" s="1201"/>
      <c r="F38" s="1201"/>
      <c r="G38" s="1201"/>
      <c r="H38" s="1201"/>
      <c r="I38" s="1201"/>
      <c r="J38" s="1201"/>
      <c r="K38" s="1206"/>
      <c r="L38" s="1186">
        <f t="shared" si="1"/>
        <v>0</v>
      </c>
      <c r="M38" s="1211"/>
      <c r="N38" s="1202"/>
      <c r="O38" s="1203"/>
      <c r="P38" s="2160">
        <f>SUM(M38:O38)</f>
        <v>0</v>
      </c>
      <c r="Q38" s="2161"/>
      <c r="R38"/>
      <c r="S38"/>
      <c r="T38"/>
      <c r="U38"/>
      <c r="V38" s="1495"/>
    </row>
    <row r="39" spans="2:22" ht="15.5" thickTop="1" thickBot="1" x14ac:dyDescent="0.4">
      <c r="B39" s="1225"/>
      <c r="C39" s="1187" t="s">
        <v>34</v>
      </c>
      <c r="D39" s="1180">
        <f>SUM(D25:D38)</f>
        <v>0</v>
      </c>
      <c r="E39" s="1181">
        <f t="shared" ref="E39:K39" si="3">SUM(E25:E38)</f>
        <v>0</v>
      </c>
      <c r="F39" s="1181">
        <f t="shared" si="3"/>
        <v>0</v>
      </c>
      <c r="G39" s="1181">
        <f t="shared" si="3"/>
        <v>0</v>
      </c>
      <c r="H39" s="1181">
        <f t="shared" si="3"/>
        <v>0</v>
      </c>
      <c r="I39" s="1181">
        <f t="shared" si="3"/>
        <v>0</v>
      </c>
      <c r="J39" s="1181">
        <f t="shared" si="3"/>
        <v>0</v>
      </c>
      <c r="K39" s="1207">
        <f t="shared" si="3"/>
        <v>0</v>
      </c>
      <c r="L39" s="317">
        <f>SUM(L25:L38)</f>
        <v>0</v>
      </c>
      <c r="M39" s="1212">
        <f>SUM(M25:M38)</f>
        <v>0</v>
      </c>
      <c r="N39" s="315">
        <f>SUM(N25:N38)</f>
        <v>0</v>
      </c>
      <c r="O39" s="316">
        <f>SUM(O25:O38)</f>
        <v>0</v>
      </c>
      <c r="P39" s="2162">
        <f>SUM(P25:Q38)</f>
        <v>0</v>
      </c>
      <c r="Q39" s="2163"/>
      <c r="R39"/>
      <c r="S39"/>
      <c r="T39"/>
      <c r="U39"/>
      <c r="V39" s="1495"/>
    </row>
    <row r="40" spans="2:22" ht="15" customHeight="1" x14ac:dyDescent="0.35">
      <c r="B40" s="1225"/>
      <c r="C40"/>
      <c r="D40" s="2158" t="str">
        <f>IF(AND('8A'!L63&lt;&gt;0,'2A'!L43&lt;&gt;0),Messages!B13,"")</f>
        <v/>
      </c>
      <c r="E40" s="2158"/>
      <c r="F40" s="2158"/>
      <c r="G40" s="2158"/>
      <c r="H40" s="2158"/>
      <c r="I40" s="2158"/>
      <c r="J40" s="2158"/>
      <c r="K40" s="2158"/>
      <c r="N40" s="2152" t="str">
        <f>IF(P39&lt;&gt;'1'!F47,Messages!B14,"")</f>
        <v/>
      </c>
      <c r="O40" s="2152"/>
      <c r="P40" s="2152"/>
      <c r="Q40" s="2152"/>
      <c r="S40"/>
      <c r="T40"/>
      <c r="U40"/>
      <c r="V40" s="1495"/>
    </row>
    <row r="41" spans="2:22" ht="15" thickBot="1" x14ac:dyDescent="0.4">
      <c r="B41" s="1227"/>
      <c r="C41" s="1151"/>
      <c r="D41" s="2159"/>
      <c r="E41" s="2159"/>
      <c r="F41" s="2159"/>
      <c r="G41" s="2159"/>
      <c r="H41" s="2159"/>
      <c r="I41" s="2159"/>
      <c r="J41" s="2159"/>
      <c r="K41" s="2159"/>
      <c r="L41" s="1151"/>
      <c r="M41" s="1151"/>
      <c r="N41" s="2153"/>
      <c r="O41" s="2153"/>
      <c r="P41" s="2153"/>
      <c r="Q41" s="2153"/>
      <c r="R41" s="1151"/>
      <c r="S41" s="1151"/>
      <c r="T41" s="1151"/>
      <c r="U41" s="1496"/>
      <c r="V41" s="1228"/>
    </row>
    <row r="42" spans="2:22" x14ac:dyDescent="0.35">
      <c r="J42" s="981"/>
      <c r="K42" s="981"/>
      <c r="L42" s="981"/>
      <c r="M42" s="981"/>
    </row>
    <row r="43" spans="2:22" ht="15" customHeight="1" x14ac:dyDescent="0.35">
      <c r="D43" s="1747" t="b">
        <f>EXACT(D39,'8A'!D63)</f>
        <v>1</v>
      </c>
      <c r="E43" s="1747" t="b">
        <f>EXACT(E39,'8A'!E63)</f>
        <v>1</v>
      </c>
      <c r="F43" s="1747" t="b">
        <f>EXACT(F39,'8A'!F63)</f>
        <v>1</v>
      </c>
      <c r="G43" s="1747" t="b">
        <f>EXACT(G39,'8A'!G63)</f>
        <v>1</v>
      </c>
      <c r="H43" s="1747" t="b">
        <f>EXACT(H39,'8A'!H63)</f>
        <v>1</v>
      </c>
      <c r="I43" s="1747" t="b">
        <f>EXACT(I39,'8A'!I63)</f>
        <v>1</v>
      </c>
      <c r="J43" s="1747" t="b">
        <f>EXACT(J39,'8A'!J63)</f>
        <v>1</v>
      </c>
      <c r="K43" s="1747" t="b">
        <f>EXACT(K39,'8A'!K63)</f>
        <v>1</v>
      </c>
      <c r="L43" s="1747">
        <f>(COUNTIF(D43:K43,FALSE))</f>
        <v>0</v>
      </c>
      <c r="M43"/>
      <c r="N43"/>
      <c r="O43"/>
    </row>
    <row r="44" spans="2:22" x14ac:dyDescent="0.35">
      <c r="D44"/>
      <c r="E44"/>
      <c r="F44"/>
      <c r="G44"/>
      <c r="H44"/>
      <c r="I44"/>
      <c r="J44"/>
      <c r="K44"/>
      <c r="L44"/>
      <c r="M44"/>
      <c r="N44"/>
      <c r="O44"/>
    </row>
    <row r="45" spans="2:22" x14ac:dyDescent="0.35">
      <c r="D45"/>
      <c r="E45"/>
      <c r="F45"/>
      <c r="G45"/>
      <c r="H45"/>
      <c r="I45"/>
      <c r="J45"/>
      <c r="K45"/>
      <c r="L45"/>
      <c r="M45"/>
      <c r="N45"/>
      <c r="O45"/>
    </row>
    <row r="46" spans="2:22" x14ac:dyDescent="0.35">
      <c r="D46"/>
      <c r="E46"/>
      <c r="F46"/>
      <c r="G46"/>
      <c r="H46"/>
      <c r="I46"/>
      <c r="J46"/>
      <c r="K46"/>
      <c r="L46"/>
      <c r="M46"/>
      <c r="N46"/>
      <c r="O46"/>
    </row>
  </sheetData>
  <sheetProtection formatCells="0" formatColumns="0" formatRows="0"/>
  <mergeCells count="80">
    <mergeCell ref="C3:T3"/>
    <mergeCell ref="C5:P5"/>
    <mergeCell ref="P31:Q31"/>
    <mergeCell ref="P32:Q32"/>
    <mergeCell ref="P33:Q33"/>
    <mergeCell ref="Q20:R20"/>
    <mergeCell ref="Q21:R21"/>
    <mergeCell ref="P24:Q24"/>
    <mergeCell ref="P25:Q25"/>
    <mergeCell ref="N20:P20"/>
    <mergeCell ref="N21:P21"/>
    <mergeCell ref="Q7:R7"/>
    <mergeCell ref="Q8:R8"/>
    <mergeCell ref="Q9:R9"/>
    <mergeCell ref="Q10:R10"/>
    <mergeCell ref="Q11:R11"/>
    <mergeCell ref="Q12:R12"/>
    <mergeCell ref="Q13:R13"/>
    <mergeCell ref="Q14:R14"/>
    <mergeCell ref="Q15:R15"/>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N19:P19"/>
    <mergeCell ref="D19:I19"/>
    <mergeCell ref="D20:I20"/>
    <mergeCell ref="D21:I21"/>
    <mergeCell ref="D7:I7"/>
    <mergeCell ref="D10:I10"/>
    <mergeCell ref="D11:I11"/>
    <mergeCell ref="D12:I12"/>
    <mergeCell ref="D13:I13"/>
    <mergeCell ref="D14:I14"/>
    <mergeCell ref="D15:I15"/>
    <mergeCell ref="D16:I16"/>
    <mergeCell ref="D17:I17"/>
    <mergeCell ref="D18:I18"/>
    <mergeCell ref="D8:I8"/>
    <mergeCell ref="D9:I9"/>
    <mergeCell ref="J20:M20"/>
    <mergeCell ref="J21:M21"/>
    <mergeCell ref="N40:Q41"/>
    <mergeCell ref="P34:Q34"/>
    <mergeCell ref="P35:Q35"/>
    <mergeCell ref="P26:Q26"/>
    <mergeCell ref="P27:Q27"/>
    <mergeCell ref="P28:Q28"/>
    <mergeCell ref="P29:Q29"/>
    <mergeCell ref="P30:Q30"/>
    <mergeCell ref="D40:K41"/>
    <mergeCell ref="P36:Q36"/>
    <mergeCell ref="P37:Q37"/>
    <mergeCell ref="P38:Q38"/>
    <mergeCell ref="P39:Q39"/>
    <mergeCell ref="J7:M7"/>
    <mergeCell ref="J10:M10"/>
    <mergeCell ref="J11:M11"/>
    <mergeCell ref="J18:M18"/>
    <mergeCell ref="J19:M19"/>
    <mergeCell ref="J8:M8"/>
    <mergeCell ref="J9:M9"/>
    <mergeCell ref="J17:M17"/>
    <mergeCell ref="J12:M12"/>
    <mergeCell ref="J13:M13"/>
    <mergeCell ref="J14:M14"/>
    <mergeCell ref="J15:M15"/>
    <mergeCell ref="J16:M16"/>
  </mergeCells>
  <conditionalFormatting sqref="D40">
    <cfRule type="containsText" dxfId="79" priority="1" operator="containsText" text="warning">
      <formula>NOT(ISERROR(SEARCH("warning",D40)))</formula>
    </cfRule>
  </conditionalFormatting>
  <conditionalFormatting sqref="N40">
    <cfRule type="containsText" dxfId="78" priority="4" operator="containsText" text="warning">
      <formula>NOT(ISERROR(SEARCH("warning",N40)))</formula>
    </cfRule>
  </conditionalFormatting>
  <dataValidations count="2">
    <dataValidation type="list" allowBlank="1" showInputMessage="1" showErrorMessage="1" sqref="N8:N21" xr:uid="{00000000-0002-0000-0A00-000000000000}">
      <formula1>Building_Type</formula1>
    </dataValidation>
    <dataValidation type="list" allowBlank="1" showInputMessage="1" showErrorMessage="1" sqref="Q8:Q21" xr:uid="{00000000-0002-0000-0A00-000001000000}">
      <formula1>Activity_Type</formula1>
    </dataValidation>
  </dataValidations>
  <pageMargins left="0.7" right="0.7" top="0.75" bottom="0.75" header="0.3" footer="0.3"/>
  <pageSetup scale="73" orientation="landscape" r:id="rId1"/>
  <headerFooter>
    <oddFooter>&amp;LForm 2A
Building Information&amp;CCFA Forms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B1:U25"/>
  <sheetViews>
    <sheetView showGridLines="0" zoomScaleNormal="100" workbookViewId="0">
      <selection activeCell="F33" sqref="F33"/>
    </sheetView>
  </sheetViews>
  <sheetFormatPr defaultColWidth="9.1796875" defaultRowHeight="14.5" x14ac:dyDescent="0.35"/>
  <cols>
    <col min="1" max="2" width="1.7265625" style="311" customWidth="1"/>
    <col min="3" max="11" width="11" style="311" customWidth="1"/>
    <col min="12" max="12" width="1.1796875" style="311" customWidth="1"/>
    <col min="13" max="15" width="12" style="311" customWidth="1"/>
    <col min="16" max="17" width="1.7265625" style="311" customWidth="1"/>
    <col min="18" max="16384" width="9.1796875" style="311"/>
  </cols>
  <sheetData>
    <row r="1" spans="2:21" ht="9" customHeight="1" thickBot="1" x14ac:dyDescent="0.4"/>
    <row r="2" spans="2:21" ht="9" customHeight="1" x14ac:dyDescent="0.35">
      <c r="B2" s="151"/>
      <c r="C2" s="319"/>
      <c r="D2" s="319"/>
      <c r="E2" s="319"/>
      <c r="F2" s="319"/>
      <c r="G2" s="319"/>
      <c r="H2" s="319"/>
      <c r="I2" s="319"/>
      <c r="J2" s="319"/>
      <c r="K2" s="319"/>
      <c r="L2" s="319"/>
      <c r="M2" s="319"/>
      <c r="N2" s="319"/>
      <c r="O2" s="319"/>
      <c r="P2" s="320"/>
    </row>
    <row r="3" spans="2:21" ht="18.5" x14ac:dyDescent="0.35">
      <c r="B3" s="4"/>
      <c r="C3" s="2194" t="s">
        <v>44</v>
      </c>
      <c r="D3" s="2194"/>
      <c r="E3" s="2194"/>
      <c r="F3" s="2194"/>
      <c r="G3" s="2194"/>
      <c r="H3" s="2194"/>
      <c r="I3" s="2194"/>
      <c r="J3" s="2194"/>
      <c r="K3" s="2194"/>
      <c r="L3" s="2194"/>
      <c r="M3" s="2194"/>
      <c r="N3" s="2194"/>
      <c r="O3" s="2194"/>
      <c r="P3" s="3"/>
    </row>
    <row r="4" spans="2:21" ht="15" customHeight="1" x14ac:dyDescent="0.35">
      <c r="B4" s="4"/>
      <c r="C4" s="1"/>
      <c r="D4" s="1"/>
      <c r="E4" s="1"/>
      <c r="F4" s="1"/>
      <c r="G4" s="1"/>
      <c r="H4" s="1"/>
      <c r="I4" s="1"/>
      <c r="J4" s="1"/>
      <c r="K4" s="1"/>
      <c r="L4" s="1"/>
      <c r="M4" s="1"/>
      <c r="N4" s="1"/>
      <c r="O4" s="1"/>
      <c r="P4" s="3"/>
    </row>
    <row r="5" spans="2:21" ht="15" thickBot="1" x14ac:dyDescent="0.4">
      <c r="B5" s="114"/>
      <c r="C5" s="2197" t="str">
        <f>IF('1'!G5="",Messages!B3,(CONCATENATE("Project Name: ",'1'!G5)))</f>
        <v>Enter Project Name on Form 1</v>
      </c>
      <c r="D5" s="2197"/>
      <c r="E5" s="2197"/>
      <c r="F5" s="2197"/>
      <c r="G5" s="2197"/>
      <c r="H5" s="2197"/>
      <c r="I5" s="2197"/>
      <c r="J5" s="2197"/>
      <c r="K5" s="2197"/>
      <c r="L5" s="17"/>
      <c r="M5" s="115"/>
      <c r="N5" s="115"/>
      <c r="O5" s="115"/>
      <c r="P5" s="116"/>
    </row>
    <row r="6" spans="2:21" ht="15" thickBot="1" x14ac:dyDescent="0.4">
      <c r="B6" s="114"/>
      <c r="C6" s="321"/>
      <c r="D6" s="321"/>
      <c r="E6" s="321"/>
      <c r="F6" s="321"/>
      <c r="G6" s="321"/>
      <c r="H6" s="321"/>
      <c r="I6" s="321"/>
      <c r="J6" s="321"/>
      <c r="K6" s="321"/>
      <c r="L6" s="321"/>
      <c r="M6" s="115"/>
      <c r="N6" s="115"/>
      <c r="O6" s="115"/>
      <c r="P6" s="116"/>
    </row>
    <row r="7" spans="2:21" ht="16" thickBot="1" x14ac:dyDescent="0.4">
      <c r="B7" s="114"/>
      <c r="C7" s="321"/>
      <c r="D7" s="2198" t="s">
        <v>45</v>
      </c>
      <c r="E7" s="2199"/>
      <c r="F7" s="2199"/>
      <c r="G7" s="2199"/>
      <c r="H7" s="2199"/>
      <c r="I7" s="2199"/>
      <c r="J7" s="2199"/>
      <c r="K7" s="2200"/>
      <c r="L7" s="495"/>
      <c r="M7" s="2195" t="s">
        <v>46</v>
      </c>
      <c r="N7" s="2196"/>
      <c r="O7" s="780" t="s">
        <v>47</v>
      </c>
      <c r="P7" s="781"/>
    </row>
    <row r="8" spans="2:21" ht="39" customHeight="1" thickBot="1" x14ac:dyDescent="0.4">
      <c r="B8" s="889"/>
      <c r="C8" s="861"/>
      <c r="D8" s="2201" t="s">
        <v>48</v>
      </c>
      <c r="E8" s="2203" t="s">
        <v>53</v>
      </c>
      <c r="F8" s="2203" t="s">
        <v>54</v>
      </c>
      <c r="G8" s="2203" t="s">
        <v>42</v>
      </c>
      <c r="H8" s="2203" t="s">
        <v>55</v>
      </c>
      <c r="I8" s="2203" t="s">
        <v>56</v>
      </c>
      <c r="J8" s="2203" t="s">
        <v>57</v>
      </c>
      <c r="K8" s="2209" t="s">
        <v>58</v>
      </c>
      <c r="L8" s="2211"/>
      <c r="M8" s="2203" t="s">
        <v>49</v>
      </c>
      <c r="N8" s="2205" t="s">
        <v>50</v>
      </c>
      <c r="O8" s="2207" t="s">
        <v>51</v>
      </c>
      <c r="P8" s="890"/>
    </row>
    <row r="9" spans="2:21" ht="15" thickBot="1" x14ac:dyDescent="0.4">
      <c r="B9" s="889"/>
      <c r="C9" s="891" t="s">
        <v>52</v>
      </c>
      <c r="D9" s="2202"/>
      <c r="E9" s="2204"/>
      <c r="F9" s="2204"/>
      <c r="G9" s="2204"/>
      <c r="H9" s="2204"/>
      <c r="I9" s="2204"/>
      <c r="J9" s="2204"/>
      <c r="K9" s="2210"/>
      <c r="L9" s="2212"/>
      <c r="M9" s="2204"/>
      <c r="N9" s="2206"/>
      <c r="O9" s="2208"/>
      <c r="P9" s="890"/>
    </row>
    <row r="10" spans="2:21" x14ac:dyDescent="0.35">
      <c r="B10" s="4"/>
      <c r="C10" s="1056">
        <f>'2A'!C8</f>
        <v>0</v>
      </c>
      <c r="D10" s="580"/>
      <c r="E10" s="1134"/>
      <c r="F10" s="1135"/>
      <c r="G10" s="1135"/>
      <c r="H10" s="1135"/>
      <c r="I10" s="1135"/>
      <c r="J10" s="584"/>
      <c r="K10" s="581">
        <f>SUM(E10:J10)</f>
        <v>0</v>
      </c>
      <c r="L10" s="582"/>
      <c r="M10" s="583"/>
      <c r="N10" s="584"/>
      <c r="O10" s="765">
        <f>K10+N10</f>
        <v>0</v>
      </c>
      <c r="P10" s="3"/>
      <c r="R10" s="2193" t="str">
        <f>IF(AND('2A'!M39&lt;&gt;0,'2B'!E24=0),Messages!B17,"")</f>
        <v/>
      </c>
      <c r="S10" s="2193"/>
      <c r="T10" s="2193"/>
      <c r="U10" s="2193"/>
    </row>
    <row r="11" spans="2:21" x14ac:dyDescent="0.35">
      <c r="B11" s="4"/>
      <c r="C11" s="1057">
        <f>'2A'!C9</f>
        <v>0</v>
      </c>
      <c r="D11" s="585"/>
      <c r="E11" s="586"/>
      <c r="F11" s="587"/>
      <c r="G11" s="587"/>
      <c r="H11" s="587"/>
      <c r="I11" s="587"/>
      <c r="J11" s="588"/>
      <c r="K11" s="589">
        <f t="shared" ref="K11:K23" si="0">SUM(E11:J11)</f>
        <v>0</v>
      </c>
      <c r="L11" s="590"/>
      <c r="M11" s="591"/>
      <c r="N11" s="592"/>
      <c r="O11" s="766">
        <f t="shared" ref="O11:O23" si="1">K11+N11</f>
        <v>0</v>
      </c>
      <c r="P11" s="3"/>
      <c r="R11" s="2193"/>
      <c r="S11" s="2193"/>
      <c r="T11" s="2193"/>
      <c r="U11" s="2193"/>
    </row>
    <row r="12" spans="2:21" x14ac:dyDescent="0.35">
      <c r="B12" s="4"/>
      <c r="C12" s="1057">
        <f>'2A'!C10</f>
        <v>0</v>
      </c>
      <c r="D12" s="585"/>
      <c r="E12" s="586"/>
      <c r="F12" s="587"/>
      <c r="G12" s="587"/>
      <c r="H12" s="587"/>
      <c r="I12" s="587"/>
      <c r="J12" s="588"/>
      <c r="K12" s="589">
        <f t="shared" si="0"/>
        <v>0</v>
      </c>
      <c r="L12" s="590"/>
      <c r="M12" s="591"/>
      <c r="N12" s="592"/>
      <c r="O12" s="766">
        <f t="shared" si="1"/>
        <v>0</v>
      </c>
      <c r="P12" s="3"/>
      <c r="R12" s="1497"/>
      <c r="S12" s="1497"/>
      <c r="T12" s="1497"/>
      <c r="U12" s="1497"/>
    </row>
    <row r="13" spans="2:21" x14ac:dyDescent="0.35">
      <c r="B13" s="4"/>
      <c r="C13" s="1057">
        <f>'2A'!C11</f>
        <v>0</v>
      </c>
      <c r="D13" s="593"/>
      <c r="E13" s="594"/>
      <c r="F13" s="595"/>
      <c r="G13" s="595"/>
      <c r="H13" s="595"/>
      <c r="I13" s="595"/>
      <c r="J13" s="592"/>
      <c r="K13" s="589">
        <f t="shared" si="0"/>
        <v>0</v>
      </c>
      <c r="L13" s="590"/>
      <c r="M13" s="591"/>
      <c r="N13" s="592"/>
      <c r="O13" s="766">
        <f t="shared" si="1"/>
        <v>0</v>
      </c>
      <c r="P13" s="3"/>
      <c r="R13" s="2193" t="str">
        <f>IF(AND('2A'!O39&lt;&gt;0,'2B'!F24=0),Messages!B18,"")</f>
        <v/>
      </c>
      <c r="S13" s="2193"/>
      <c r="T13" s="2193"/>
      <c r="U13" s="2193"/>
    </row>
    <row r="14" spans="2:21" x14ac:dyDescent="0.35">
      <c r="B14" s="4"/>
      <c r="C14" s="1057">
        <f>'2A'!C12</f>
        <v>0</v>
      </c>
      <c r="D14" s="585"/>
      <c r="E14" s="586"/>
      <c r="F14" s="587"/>
      <c r="G14" s="587"/>
      <c r="H14" s="587"/>
      <c r="I14" s="587"/>
      <c r="J14" s="588"/>
      <c r="K14" s="589">
        <f t="shared" si="0"/>
        <v>0</v>
      </c>
      <c r="L14" s="590"/>
      <c r="M14" s="591"/>
      <c r="N14" s="592"/>
      <c r="O14" s="766">
        <f t="shared" si="1"/>
        <v>0</v>
      </c>
      <c r="P14" s="3"/>
      <c r="R14" s="2193"/>
      <c r="S14" s="2193"/>
      <c r="T14" s="2193"/>
      <c r="U14" s="2193"/>
    </row>
    <row r="15" spans="2:21" x14ac:dyDescent="0.35">
      <c r="B15" s="4"/>
      <c r="C15" s="1057">
        <f>'2A'!C13</f>
        <v>0</v>
      </c>
      <c r="D15" s="593"/>
      <c r="E15" s="594"/>
      <c r="F15" s="595"/>
      <c r="G15" s="595"/>
      <c r="H15" s="595"/>
      <c r="I15" s="595"/>
      <c r="J15" s="592"/>
      <c r="K15" s="589">
        <f t="shared" si="0"/>
        <v>0</v>
      </c>
      <c r="L15" s="590"/>
      <c r="M15" s="591"/>
      <c r="N15" s="592"/>
      <c r="O15" s="766">
        <f t="shared" si="1"/>
        <v>0</v>
      </c>
      <c r="P15" s="3"/>
      <c r="R15" s="1497"/>
      <c r="S15" s="1497"/>
      <c r="T15" s="1497"/>
      <c r="U15" s="1497"/>
    </row>
    <row r="16" spans="2:21" x14ac:dyDescent="0.35">
      <c r="B16" s="4"/>
      <c r="C16" s="1058">
        <f>'2A'!C14</f>
        <v>0</v>
      </c>
      <c r="D16" s="585"/>
      <c r="E16" s="586"/>
      <c r="F16" s="587"/>
      <c r="G16" s="587"/>
      <c r="H16" s="587"/>
      <c r="I16" s="587"/>
      <c r="J16" s="588"/>
      <c r="K16" s="589">
        <f t="shared" si="0"/>
        <v>0</v>
      </c>
      <c r="L16" s="590"/>
      <c r="M16" s="591"/>
      <c r="N16" s="592"/>
      <c r="O16" s="766">
        <f t="shared" si="1"/>
        <v>0</v>
      </c>
      <c r="P16" s="3"/>
      <c r="R16" s="2193" t="str">
        <f>IF(AND('2A'!N39&lt;&gt;0,'2B'!G24=0),Messages!B19,"")</f>
        <v/>
      </c>
      <c r="S16" s="2193"/>
      <c r="T16" s="2193"/>
      <c r="U16" s="2193"/>
    </row>
    <row r="17" spans="2:21" x14ac:dyDescent="0.35">
      <c r="B17" s="4"/>
      <c r="C17" s="1057">
        <f>'2A'!C15</f>
        <v>0</v>
      </c>
      <c r="D17" s="593"/>
      <c r="E17" s="594"/>
      <c r="F17" s="595"/>
      <c r="G17" s="595"/>
      <c r="H17" s="595"/>
      <c r="I17" s="595"/>
      <c r="J17" s="592"/>
      <c r="K17" s="589">
        <f t="shared" si="0"/>
        <v>0</v>
      </c>
      <c r="L17" s="590"/>
      <c r="M17" s="591"/>
      <c r="N17" s="592"/>
      <c r="O17" s="766">
        <f t="shared" si="1"/>
        <v>0</v>
      </c>
      <c r="P17" s="3"/>
      <c r="R17" s="2193"/>
      <c r="S17" s="2193"/>
      <c r="T17" s="2193"/>
      <c r="U17" s="2193"/>
    </row>
    <row r="18" spans="2:21" x14ac:dyDescent="0.35">
      <c r="B18" s="4"/>
      <c r="C18" s="1057">
        <f>'2A'!C16</f>
        <v>0</v>
      </c>
      <c r="D18" s="585"/>
      <c r="E18" s="586"/>
      <c r="F18" s="587"/>
      <c r="G18" s="587"/>
      <c r="H18" s="587"/>
      <c r="I18" s="587"/>
      <c r="J18" s="588"/>
      <c r="K18" s="589">
        <f t="shared" si="0"/>
        <v>0</v>
      </c>
      <c r="L18" s="590"/>
      <c r="M18" s="591"/>
      <c r="N18" s="592"/>
      <c r="O18" s="766">
        <f t="shared" si="1"/>
        <v>0</v>
      </c>
      <c r="P18" s="3"/>
    </row>
    <row r="19" spans="2:21" x14ac:dyDescent="0.35">
      <c r="B19" s="4"/>
      <c r="C19" s="1057">
        <f>'2A'!C17</f>
        <v>0</v>
      </c>
      <c r="D19" s="593"/>
      <c r="E19" s="594"/>
      <c r="F19" s="595"/>
      <c r="G19" s="595"/>
      <c r="H19" s="595"/>
      <c r="I19" s="595"/>
      <c r="J19" s="592"/>
      <c r="K19" s="589">
        <f t="shared" si="0"/>
        <v>0</v>
      </c>
      <c r="L19" s="590"/>
      <c r="M19" s="591"/>
      <c r="N19" s="592"/>
      <c r="O19" s="766">
        <f t="shared" si="1"/>
        <v>0</v>
      </c>
      <c r="P19" s="3"/>
    </row>
    <row r="20" spans="2:21" x14ac:dyDescent="0.35">
      <c r="B20" s="4"/>
      <c r="C20" s="1057">
        <f>'2A'!C18</f>
        <v>0</v>
      </c>
      <c r="D20" s="585"/>
      <c r="E20" s="586"/>
      <c r="F20" s="587"/>
      <c r="G20" s="587"/>
      <c r="H20" s="587"/>
      <c r="I20" s="587"/>
      <c r="J20" s="588"/>
      <c r="K20" s="589">
        <f t="shared" si="0"/>
        <v>0</v>
      </c>
      <c r="L20" s="590"/>
      <c r="M20" s="591"/>
      <c r="N20" s="592"/>
      <c r="O20" s="766">
        <f t="shared" si="1"/>
        <v>0</v>
      </c>
      <c r="P20" s="3"/>
    </row>
    <row r="21" spans="2:21" x14ac:dyDescent="0.35">
      <c r="B21" s="4"/>
      <c r="C21" s="1057">
        <f>'2A'!C19</f>
        <v>0</v>
      </c>
      <c r="D21" s="593"/>
      <c r="E21" s="594"/>
      <c r="F21" s="595"/>
      <c r="G21" s="595"/>
      <c r="H21" s="595"/>
      <c r="I21" s="595"/>
      <c r="J21" s="592"/>
      <c r="K21" s="589">
        <f t="shared" si="0"/>
        <v>0</v>
      </c>
      <c r="L21" s="590"/>
      <c r="M21" s="591"/>
      <c r="N21" s="592"/>
      <c r="O21" s="766">
        <f t="shared" si="1"/>
        <v>0</v>
      </c>
      <c r="P21" s="3"/>
    </row>
    <row r="22" spans="2:21" x14ac:dyDescent="0.35">
      <c r="B22" s="4"/>
      <c r="C22" s="1058">
        <f>'2A'!C20</f>
        <v>0</v>
      </c>
      <c r="D22" s="585"/>
      <c r="E22" s="586"/>
      <c r="F22" s="587"/>
      <c r="G22" s="587"/>
      <c r="H22" s="587"/>
      <c r="I22" s="587"/>
      <c r="J22" s="588"/>
      <c r="K22" s="589">
        <f t="shared" si="0"/>
        <v>0</v>
      </c>
      <c r="L22" s="590"/>
      <c r="M22" s="591"/>
      <c r="N22" s="592"/>
      <c r="O22" s="766">
        <f t="shared" si="1"/>
        <v>0</v>
      </c>
      <c r="P22" s="3"/>
    </row>
    <row r="23" spans="2:21" ht="15" thickBot="1" x14ac:dyDescent="0.4">
      <c r="B23" s="4"/>
      <c r="C23" s="1059">
        <f>'2A'!C21</f>
        <v>0</v>
      </c>
      <c r="D23" s="597"/>
      <c r="E23" s="598"/>
      <c r="F23" s="599"/>
      <c r="G23" s="599"/>
      <c r="H23" s="599"/>
      <c r="I23" s="599"/>
      <c r="J23" s="600"/>
      <c r="K23" s="601">
        <f t="shared" si="0"/>
        <v>0</v>
      </c>
      <c r="L23" s="596"/>
      <c r="M23" s="602"/>
      <c r="N23" s="603"/>
      <c r="O23" s="767">
        <f t="shared" si="1"/>
        <v>0</v>
      </c>
      <c r="P23" s="3"/>
    </row>
    <row r="24" spans="2:21" ht="15.5" thickTop="1" thickBot="1" x14ac:dyDescent="0.4">
      <c r="B24" s="4"/>
      <c r="C24" s="322" t="s">
        <v>59</v>
      </c>
      <c r="D24" s="496"/>
      <c r="E24" s="604">
        <f t="shared" ref="E24:K24" si="2">SUM(E10:E23)</f>
        <v>0</v>
      </c>
      <c r="F24" s="605">
        <f t="shared" si="2"/>
        <v>0</v>
      </c>
      <c r="G24" s="605">
        <f t="shared" si="2"/>
        <v>0</v>
      </c>
      <c r="H24" s="605">
        <f t="shared" si="2"/>
        <v>0</v>
      </c>
      <c r="I24" s="605">
        <f t="shared" si="2"/>
        <v>0</v>
      </c>
      <c r="J24" s="606">
        <f t="shared" si="2"/>
        <v>0</v>
      </c>
      <c r="K24" s="501">
        <f t="shared" si="2"/>
        <v>0</v>
      </c>
      <c r="L24" s="498"/>
      <c r="M24" s="499"/>
      <c r="N24" s="497">
        <f>SUM(N10:N23)</f>
        <v>0</v>
      </c>
      <c r="O24" s="500">
        <f>SUM(O10:O23)</f>
        <v>0</v>
      </c>
      <c r="P24" s="3"/>
    </row>
    <row r="25" spans="2:21" ht="15" thickBot="1" x14ac:dyDescent="0.4">
      <c r="B25" s="892"/>
      <c r="C25" s="6"/>
      <c r="D25" s="6"/>
      <c r="E25" s="6"/>
      <c r="F25" s="6"/>
      <c r="G25" s="6"/>
      <c r="H25" s="6"/>
      <c r="I25" s="6"/>
      <c r="J25" s="6"/>
      <c r="K25" s="6"/>
      <c r="L25" s="6"/>
      <c r="M25" s="6"/>
      <c r="N25" s="6"/>
      <c r="O25" s="6"/>
      <c r="P25" s="893"/>
    </row>
  </sheetData>
  <sheetProtection formatCells="0" formatColumns="0" formatRows="0"/>
  <mergeCells count="19">
    <mergeCell ref="L8:L9"/>
    <mergeCell ref="M8:M9"/>
    <mergeCell ref="R10:U11"/>
    <mergeCell ref="R13:U14"/>
    <mergeCell ref="R16:U17"/>
    <mergeCell ref="C3:O3"/>
    <mergeCell ref="M7:N7"/>
    <mergeCell ref="C5:K5"/>
    <mergeCell ref="D7:K7"/>
    <mergeCell ref="D8:D9"/>
    <mergeCell ref="E8:E9"/>
    <mergeCell ref="F8:F9"/>
    <mergeCell ref="G8:G9"/>
    <mergeCell ref="H8:H9"/>
    <mergeCell ref="N8:N9"/>
    <mergeCell ref="O8:O9"/>
    <mergeCell ref="I8:I9"/>
    <mergeCell ref="J8:J9"/>
    <mergeCell ref="K8:K9"/>
  </mergeCells>
  <conditionalFormatting sqref="E10:E23">
    <cfRule type="expression" dxfId="77" priority="32">
      <formula>$R$10&lt;&gt;""</formula>
    </cfRule>
  </conditionalFormatting>
  <conditionalFormatting sqref="F10:F23">
    <cfRule type="expression" dxfId="76" priority="36">
      <formula>$R$13&lt;&gt;""</formula>
    </cfRule>
  </conditionalFormatting>
  <conditionalFormatting sqref="G10:G23">
    <cfRule type="expression" dxfId="75" priority="39">
      <formula>$R$16&lt;&gt;""</formula>
    </cfRule>
  </conditionalFormatting>
  <conditionalFormatting sqref="R10:U17">
    <cfRule type="containsText" dxfId="74" priority="1" operator="containsText" text="warning">
      <formula>NOT(ISERROR(SEARCH("warning",R10)))</formula>
    </cfRule>
  </conditionalFormatting>
  <pageMargins left="0.7" right="0.7" top="0.75" bottom="0.75" header="0.3" footer="0.3"/>
  <pageSetup scale="87" orientation="landscape" r:id="rId1"/>
  <headerFooter>
    <oddFooter>&amp;LForm 2B
Square Footage Details&amp;CCFA Forms</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
  <sheetViews>
    <sheetView showGridLines="0" zoomScaleNormal="100" workbookViewId="0">
      <selection activeCell="N33" sqref="N33"/>
    </sheetView>
  </sheetViews>
  <sheetFormatPr defaultRowHeight="14.5" x14ac:dyDescent="0.35"/>
  <sheetData/>
  <pageMargins left="0.25" right="0.25" top="0.75" bottom="0.75" header="0.3" footer="0.3"/>
  <pageSetup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B1:I44"/>
  <sheetViews>
    <sheetView showGridLines="0" zoomScale="115" zoomScaleNormal="115" workbookViewId="0">
      <selection activeCell="F8" sqref="F8"/>
    </sheetView>
  </sheetViews>
  <sheetFormatPr defaultColWidth="9.1796875" defaultRowHeight="14.5" x14ac:dyDescent="0.35"/>
  <cols>
    <col min="1" max="2" width="1.7265625" style="311" customWidth="1"/>
    <col min="3" max="3" width="34" style="311" customWidth="1"/>
    <col min="4" max="4" width="11" style="311" customWidth="1"/>
    <col min="5" max="5" width="14.81640625" style="311" bestFit="1" customWidth="1"/>
    <col min="6" max="6" width="19.1796875" style="311" bestFit="1" customWidth="1"/>
    <col min="7" max="7" width="10.1796875" style="311" customWidth="1"/>
    <col min="8" max="8" width="11" style="311" customWidth="1"/>
    <col min="9" max="9" width="1.7265625" style="311" customWidth="1"/>
    <col min="10" max="16384" width="9.1796875" style="311"/>
  </cols>
  <sheetData>
    <row r="1" spans="2:9" ht="9" customHeight="1" thickBot="1" x14ac:dyDescent="0.4"/>
    <row r="2" spans="2:9" ht="9" customHeight="1" x14ac:dyDescent="0.35">
      <c r="B2" s="323"/>
      <c r="C2" s="324"/>
      <c r="D2" s="324"/>
      <c r="E2" s="324"/>
      <c r="F2" s="324"/>
      <c r="G2" s="324"/>
      <c r="H2" s="324"/>
      <c r="I2" s="325"/>
    </row>
    <row r="3" spans="2:9" ht="18.5" x14ac:dyDescent="0.45">
      <c r="B3" s="326"/>
      <c r="C3" s="2139" t="s">
        <v>60</v>
      </c>
      <c r="D3" s="2139"/>
      <c r="E3" s="2139"/>
      <c r="F3" s="2139"/>
      <c r="G3" s="2139"/>
      <c r="H3" s="2139"/>
      <c r="I3" s="327"/>
    </row>
    <row r="4" spans="2:9" x14ac:dyDescent="0.35">
      <c r="B4" s="326"/>
      <c r="C4" s="328"/>
      <c r="D4" s="115"/>
      <c r="E4" s="115"/>
      <c r="F4" s="115"/>
      <c r="G4" s="115"/>
      <c r="H4" s="115"/>
      <c r="I4" s="327"/>
    </row>
    <row r="5" spans="2:9" ht="15" thickBot="1" x14ac:dyDescent="0.4">
      <c r="B5" s="326"/>
      <c r="C5" s="2197" t="str">
        <f>IF('1'!G5="",Messages!B3,(CONCATENATE("Project Name: ",'1'!G5)))</f>
        <v>Enter Project Name on Form 1</v>
      </c>
      <c r="D5" s="2197"/>
      <c r="E5" s="2197"/>
      <c r="F5" s="2222"/>
      <c r="G5" s="2197"/>
      <c r="H5" s="115"/>
      <c r="I5" s="327"/>
    </row>
    <row r="6" spans="2:9" x14ac:dyDescent="0.35">
      <c r="B6" s="326"/>
      <c r="C6" s="328"/>
      <c r="D6" s="115"/>
      <c r="E6" s="115"/>
      <c r="F6" s="115"/>
      <c r="G6" s="115"/>
      <c r="H6" s="115"/>
      <c r="I6" s="327"/>
    </row>
    <row r="7" spans="2:9" ht="29" x14ac:dyDescent="0.35">
      <c r="B7" s="326"/>
      <c r="C7" s="1498" t="s">
        <v>61</v>
      </c>
      <c r="D7" s="1499" t="s">
        <v>62</v>
      </c>
      <c r="E7" s="1500" t="s">
        <v>63</v>
      </c>
      <c r="F7" s="1500" t="s">
        <v>1060</v>
      </c>
      <c r="G7" s="1499" t="s">
        <v>64</v>
      </c>
      <c r="H7" s="1501" t="s">
        <v>545</v>
      </c>
      <c r="I7" s="327"/>
    </row>
    <row r="8" spans="2:9" x14ac:dyDescent="0.35">
      <c r="B8" s="326"/>
      <c r="C8" s="1296" t="s">
        <v>493</v>
      </c>
      <c r="D8" s="1297" t="s">
        <v>511</v>
      </c>
      <c r="E8" s="1298" t="s">
        <v>493</v>
      </c>
      <c r="F8" s="1298" t="s">
        <v>500</v>
      </c>
      <c r="G8" s="1297" t="s">
        <v>493</v>
      </c>
      <c r="H8" s="1299"/>
      <c r="I8" s="327"/>
    </row>
    <row r="9" spans="2:9" x14ac:dyDescent="0.35">
      <c r="B9" s="326"/>
      <c r="C9" s="1300"/>
      <c r="D9" s="1301"/>
      <c r="E9" s="1302"/>
      <c r="F9" s="1302"/>
      <c r="G9" s="1301"/>
      <c r="H9" s="1303"/>
      <c r="I9" s="327"/>
    </row>
    <row r="10" spans="2:9" x14ac:dyDescent="0.35">
      <c r="B10" s="326"/>
      <c r="C10" s="1300"/>
      <c r="D10" s="1301"/>
      <c r="E10" s="1302"/>
      <c r="F10" s="1302"/>
      <c r="G10" s="1301"/>
      <c r="H10" s="1303"/>
      <c r="I10" s="327"/>
    </row>
    <row r="11" spans="2:9" x14ac:dyDescent="0.35">
      <c r="B11" s="326"/>
      <c r="C11" s="1300"/>
      <c r="D11" s="1301"/>
      <c r="E11" s="1302"/>
      <c r="F11" s="1302"/>
      <c r="G11" s="1301"/>
      <c r="H11" s="1303"/>
      <c r="I11" s="327"/>
    </row>
    <row r="12" spans="2:9" x14ac:dyDescent="0.35">
      <c r="B12" s="326"/>
      <c r="C12" s="1300"/>
      <c r="D12" s="1301"/>
      <c r="E12" s="1302"/>
      <c r="F12" s="1302"/>
      <c r="G12" s="1301"/>
      <c r="H12" s="1303"/>
      <c r="I12" s="327"/>
    </row>
    <row r="13" spans="2:9" x14ac:dyDescent="0.35">
      <c r="B13" s="326"/>
      <c r="C13" s="1300"/>
      <c r="D13" s="1301"/>
      <c r="E13" s="1302"/>
      <c r="F13" s="1302"/>
      <c r="G13" s="1301"/>
      <c r="H13" s="1303"/>
      <c r="I13" s="327"/>
    </row>
    <row r="14" spans="2:9" x14ac:dyDescent="0.35">
      <c r="B14" s="326"/>
      <c r="C14" s="1300"/>
      <c r="D14" s="1301"/>
      <c r="E14" s="1302"/>
      <c r="F14" s="1302"/>
      <c r="G14" s="1301"/>
      <c r="H14" s="1303"/>
      <c r="I14" s="327"/>
    </row>
    <row r="15" spans="2:9" x14ac:dyDescent="0.35">
      <c r="B15" s="326"/>
      <c r="C15" s="1300"/>
      <c r="D15" s="1301"/>
      <c r="E15" s="1302"/>
      <c r="F15" s="1302"/>
      <c r="G15" s="1301"/>
      <c r="H15" s="1303"/>
      <c r="I15" s="327"/>
    </row>
    <row r="16" spans="2:9" x14ac:dyDescent="0.35">
      <c r="B16" s="326"/>
      <c r="C16" s="1300"/>
      <c r="D16" s="1301"/>
      <c r="E16" s="1302"/>
      <c r="F16" s="1302"/>
      <c r="G16" s="1301"/>
      <c r="H16" s="1303"/>
      <c r="I16" s="327"/>
    </row>
    <row r="17" spans="2:9" x14ac:dyDescent="0.35">
      <c r="B17" s="326"/>
      <c r="C17" s="1300"/>
      <c r="D17" s="1301"/>
      <c r="E17" s="1302"/>
      <c r="F17" s="1302"/>
      <c r="G17" s="1301"/>
      <c r="H17" s="1303"/>
      <c r="I17" s="327"/>
    </row>
    <row r="18" spans="2:9" x14ac:dyDescent="0.35">
      <c r="B18" s="326"/>
      <c r="C18" s="1300"/>
      <c r="D18" s="1301"/>
      <c r="E18" s="1302"/>
      <c r="F18" s="1302"/>
      <c r="G18" s="1301"/>
      <c r="H18" s="1303"/>
      <c r="I18" s="327"/>
    </row>
    <row r="19" spans="2:9" x14ac:dyDescent="0.35">
      <c r="B19" s="326"/>
      <c r="C19" s="1300"/>
      <c r="D19" s="1301"/>
      <c r="E19" s="1302"/>
      <c r="F19" s="1302"/>
      <c r="G19" s="1301"/>
      <c r="H19" s="1303"/>
      <c r="I19" s="327"/>
    </row>
    <row r="20" spans="2:9" x14ac:dyDescent="0.35">
      <c r="B20" s="326"/>
      <c r="C20" s="1300"/>
      <c r="D20" s="1301"/>
      <c r="E20" s="1302"/>
      <c r="F20" s="1302"/>
      <c r="G20" s="1301"/>
      <c r="H20" s="1303"/>
      <c r="I20" s="327"/>
    </row>
    <row r="21" spans="2:9" x14ac:dyDescent="0.35">
      <c r="B21" s="326"/>
      <c r="C21" s="1300"/>
      <c r="D21" s="1301"/>
      <c r="E21" s="1302"/>
      <c r="F21" s="1302"/>
      <c r="G21" s="1301"/>
      <c r="H21" s="1303"/>
      <c r="I21" s="327"/>
    </row>
    <row r="22" spans="2:9" x14ac:dyDescent="0.35">
      <c r="B22" s="326"/>
      <c r="C22" s="1300"/>
      <c r="D22" s="1301"/>
      <c r="E22" s="1302"/>
      <c r="F22" s="1302"/>
      <c r="G22" s="1301"/>
      <c r="H22" s="1303"/>
      <c r="I22" s="327"/>
    </row>
    <row r="23" spans="2:9" x14ac:dyDescent="0.35">
      <c r="B23" s="326"/>
      <c r="C23" s="1300"/>
      <c r="D23" s="1301"/>
      <c r="E23" s="1302"/>
      <c r="F23" s="1302"/>
      <c r="G23" s="1301"/>
      <c r="H23" s="1303"/>
      <c r="I23" s="327"/>
    </row>
    <row r="24" spans="2:9" x14ac:dyDescent="0.35">
      <c r="B24" s="326"/>
      <c r="C24" s="1300"/>
      <c r="D24" s="1301"/>
      <c r="E24" s="1302"/>
      <c r="F24" s="1302"/>
      <c r="G24" s="1301"/>
      <c r="H24" s="1303"/>
      <c r="I24" s="327"/>
    </row>
    <row r="25" spans="2:9" x14ac:dyDescent="0.35">
      <c r="B25" s="326"/>
      <c r="C25" s="1300"/>
      <c r="D25" s="1301"/>
      <c r="E25" s="1302"/>
      <c r="F25" s="1302"/>
      <c r="G25" s="1301"/>
      <c r="H25" s="1303"/>
      <c r="I25" s="327"/>
    </row>
    <row r="26" spans="2:9" x14ac:dyDescent="0.35">
      <c r="B26" s="326"/>
      <c r="C26" s="1304"/>
      <c r="D26" s="1305"/>
      <c r="E26" s="558"/>
      <c r="F26" s="558"/>
      <c r="G26" s="1305"/>
      <c r="H26" s="1306"/>
      <c r="I26" s="327"/>
    </row>
    <row r="27" spans="2:9" ht="15" thickBot="1" x14ac:dyDescent="0.4">
      <c r="B27" s="326"/>
      <c r="C27" s="894"/>
      <c r="D27" s="895"/>
      <c r="E27" s="896"/>
      <c r="F27" s="1731"/>
      <c r="G27" s="895"/>
      <c r="H27" s="897"/>
      <c r="I27" s="327"/>
    </row>
    <row r="28" spans="2:9" ht="17.25" customHeight="1" thickTop="1" thickBot="1" x14ac:dyDescent="0.4">
      <c r="B28" s="326"/>
      <c r="C28" s="115"/>
      <c r="D28" s="115"/>
      <c r="E28" s="115"/>
      <c r="F28" s="115"/>
      <c r="G28" s="1152" t="s">
        <v>676</v>
      </c>
      <c r="H28" s="333">
        <f>SUM(H8:H27)</f>
        <v>0</v>
      </c>
      <c r="I28" s="327"/>
    </row>
    <row r="29" spans="2:9" ht="17.25" customHeight="1" thickTop="1" x14ac:dyDescent="0.35">
      <c r="B29" s="326"/>
      <c r="C29" s="115"/>
      <c r="D29" s="115"/>
      <c r="E29" s="2223" t="str">
        <f>IF(AND(H28&lt;&gt;'2A'!M39,H28&lt;&gt;0),Messages!B22,"")</f>
        <v/>
      </c>
      <c r="F29" s="2223"/>
      <c r="G29" s="2223"/>
      <c r="H29" s="2223"/>
      <c r="I29" s="327"/>
    </row>
    <row r="30" spans="2:9" x14ac:dyDescent="0.35">
      <c r="B30" s="326"/>
      <c r="C30" s="329" t="s">
        <v>65</v>
      </c>
      <c r="D30" s="115"/>
      <c r="E30" s="2224"/>
      <c r="F30" s="2224"/>
      <c r="G30" s="2224"/>
      <c r="H30" s="2224"/>
      <c r="I30" s="327"/>
    </row>
    <row r="31" spans="2:9" x14ac:dyDescent="0.35">
      <c r="B31" s="326"/>
      <c r="C31" s="2213"/>
      <c r="D31" s="2214"/>
      <c r="E31" s="2214"/>
      <c r="F31" s="2214"/>
      <c r="G31" s="2214"/>
      <c r="H31" s="2215"/>
      <c r="I31" s="327"/>
    </row>
    <row r="32" spans="2:9" x14ac:dyDescent="0.35">
      <c r="B32" s="326"/>
      <c r="C32" s="2216"/>
      <c r="D32" s="2217"/>
      <c r="E32" s="2217"/>
      <c r="F32" s="2217"/>
      <c r="G32" s="2217"/>
      <c r="H32" s="2218"/>
      <c r="I32" s="327"/>
    </row>
    <row r="33" spans="2:9" x14ac:dyDescent="0.35">
      <c r="B33" s="326"/>
      <c r="C33" s="2216"/>
      <c r="D33" s="2217"/>
      <c r="E33" s="2217"/>
      <c r="F33" s="2217"/>
      <c r="G33" s="2217"/>
      <c r="H33" s="2218"/>
      <c r="I33" s="327"/>
    </row>
    <row r="34" spans="2:9" x14ac:dyDescent="0.35">
      <c r="B34" s="326"/>
      <c r="C34" s="2216"/>
      <c r="D34" s="2217"/>
      <c r="E34" s="2217"/>
      <c r="F34" s="2217"/>
      <c r="G34" s="2217"/>
      <c r="H34" s="2218"/>
      <c r="I34" s="327"/>
    </row>
    <row r="35" spans="2:9" x14ac:dyDescent="0.35">
      <c r="B35" s="326"/>
      <c r="C35" s="2216"/>
      <c r="D35" s="2217"/>
      <c r="E35" s="2217"/>
      <c r="F35" s="2217"/>
      <c r="G35" s="2217"/>
      <c r="H35" s="2218"/>
      <c r="I35" s="327"/>
    </row>
    <row r="36" spans="2:9" x14ac:dyDescent="0.35">
      <c r="B36" s="326"/>
      <c r="C36" s="2216"/>
      <c r="D36" s="2217"/>
      <c r="E36" s="2217"/>
      <c r="F36" s="2217"/>
      <c r="G36" s="2217"/>
      <c r="H36" s="2218"/>
      <c r="I36" s="327"/>
    </row>
    <row r="37" spans="2:9" x14ac:dyDescent="0.35">
      <c r="B37" s="326"/>
      <c r="C37" s="2216"/>
      <c r="D37" s="2217"/>
      <c r="E37" s="2217"/>
      <c r="F37" s="2217"/>
      <c r="G37" s="2217"/>
      <c r="H37" s="2218"/>
      <c r="I37" s="327"/>
    </row>
    <row r="38" spans="2:9" x14ac:dyDescent="0.35">
      <c r="B38" s="326"/>
      <c r="C38" s="2216"/>
      <c r="D38" s="2217"/>
      <c r="E38" s="2217"/>
      <c r="F38" s="2217"/>
      <c r="G38" s="2217"/>
      <c r="H38" s="2218"/>
      <c r="I38" s="327"/>
    </row>
    <row r="39" spans="2:9" x14ac:dyDescent="0.35">
      <c r="B39" s="326"/>
      <c r="C39" s="2216"/>
      <c r="D39" s="2217"/>
      <c r="E39" s="2217"/>
      <c r="F39" s="2217"/>
      <c r="G39" s="2217"/>
      <c r="H39" s="2218"/>
      <c r="I39" s="327"/>
    </row>
    <row r="40" spans="2:9" x14ac:dyDescent="0.35">
      <c r="B40" s="326"/>
      <c r="C40" s="2216"/>
      <c r="D40" s="2217"/>
      <c r="E40" s="2217"/>
      <c r="F40" s="2217"/>
      <c r="G40" s="2217"/>
      <c r="H40" s="2218"/>
      <c r="I40" s="327"/>
    </row>
    <row r="41" spans="2:9" x14ac:dyDescent="0.35">
      <c r="B41" s="326"/>
      <c r="C41" s="2216"/>
      <c r="D41" s="2217"/>
      <c r="E41" s="2217"/>
      <c r="F41" s="2217"/>
      <c r="G41" s="2217"/>
      <c r="H41" s="2218"/>
      <c r="I41" s="327"/>
    </row>
    <row r="42" spans="2:9" x14ac:dyDescent="0.35">
      <c r="B42" s="326"/>
      <c r="C42" s="2216"/>
      <c r="D42" s="2217"/>
      <c r="E42" s="2217"/>
      <c r="F42" s="2217"/>
      <c r="G42" s="2217"/>
      <c r="H42" s="2218"/>
      <c r="I42" s="327"/>
    </row>
    <row r="43" spans="2:9" ht="9" customHeight="1" x14ac:dyDescent="0.35">
      <c r="B43" s="326"/>
      <c r="C43" s="2219"/>
      <c r="D43" s="2220"/>
      <c r="E43" s="2220"/>
      <c r="F43" s="2220"/>
      <c r="G43" s="2220"/>
      <c r="H43" s="2221"/>
      <c r="I43" s="327"/>
    </row>
    <row r="44" spans="2:9" ht="15" thickBot="1" x14ac:dyDescent="0.4">
      <c r="B44" s="330"/>
      <c r="C44" s="331"/>
      <c r="D44" s="331"/>
      <c r="E44" s="331"/>
      <c r="F44" s="331"/>
      <c r="G44" s="331"/>
      <c r="H44" s="331"/>
      <c r="I44" s="332"/>
    </row>
  </sheetData>
  <sheetProtection formatCells="0" formatColumns="0" formatRows="0"/>
  <mergeCells count="4">
    <mergeCell ref="C3:H3"/>
    <mergeCell ref="C31:H43"/>
    <mergeCell ref="C5:G5"/>
    <mergeCell ref="E29:H30"/>
  </mergeCells>
  <conditionalFormatting sqref="E29:H30">
    <cfRule type="containsText" dxfId="73" priority="1" operator="containsText" text="warning">
      <formula>NOT(ISERROR(SEARCH("warning",E29)))</formula>
    </cfRule>
  </conditionalFormatting>
  <dataValidations count="5">
    <dataValidation type="list" allowBlank="1" showInputMessage="1" showErrorMessage="1" sqref="E8:E27 F27" xr:uid="{00000000-0002-0000-0D00-000000000000}">
      <formula1>Res_Type</formula1>
    </dataValidation>
    <dataValidation type="list" allowBlank="1" showInputMessage="1" showErrorMessage="1" sqref="C8:C27" xr:uid="{00000000-0002-0000-0D00-000001000000}">
      <formula1>Population_Types</formula1>
    </dataValidation>
    <dataValidation type="list" allowBlank="1" showInputMessage="1" showErrorMessage="1" sqref="G8:G27" xr:uid="{00000000-0002-0000-0D00-000002000000}">
      <formula1>Units_or_Beds</formula1>
    </dataValidation>
    <dataValidation type="list" allowBlank="1" showInputMessage="1" showErrorMessage="1" sqref="D8:D27" xr:uid="{00000000-0002-0000-0D00-000003000000}">
      <formula1>Yes_or_No</formula1>
    </dataValidation>
    <dataValidation type="list" allowBlank="1" showInputMessage="1" showErrorMessage="1" sqref="F8:F26" xr:uid="{00000000-0002-0000-0D00-000004000000}">
      <formula1>INDIRECT(D8)</formula1>
    </dataValidation>
  </dataValidations>
  <pageMargins left="0.7" right="0.7" top="0.75" bottom="0.75" header="0.3" footer="0.3"/>
  <pageSetup scale="92" orientation="portrait" r:id="rId1"/>
  <headerFooter>
    <oddFooter>&amp;LForm 3
Populations to be Served&amp;CCFA Forms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H34"/>
  <sheetViews>
    <sheetView showGridLines="0" zoomScaleNormal="100" workbookViewId="0">
      <selection activeCell="F8" sqref="F8"/>
    </sheetView>
  </sheetViews>
  <sheetFormatPr defaultColWidth="9.1796875" defaultRowHeight="14.5" x14ac:dyDescent="0.35"/>
  <cols>
    <col min="1" max="2" width="1.7265625" style="311" customWidth="1"/>
    <col min="3" max="3" width="32" style="311" customWidth="1"/>
    <col min="4" max="4" width="20" style="311" customWidth="1"/>
    <col min="5" max="5" width="11.453125" style="311" customWidth="1"/>
    <col min="6" max="7" width="21.453125" style="311" customWidth="1"/>
    <col min="8" max="8" width="1.7265625" style="311" customWidth="1"/>
    <col min="9" max="16384" width="9.1796875" style="311"/>
  </cols>
  <sheetData>
    <row r="1" spans="2:8" ht="9" customHeight="1" thickBot="1" x14ac:dyDescent="0.4"/>
    <row r="2" spans="2:8" ht="9" customHeight="1" x14ac:dyDescent="0.35">
      <c r="B2" s="334"/>
      <c r="C2" s="335"/>
      <c r="D2" s="335"/>
      <c r="E2" s="335"/>
      <c r="F2" s="335"/>
      <c r="G2" s="920"/>
      <c r="H2" s="336"/>
    </row>
    <row r="3" spans="2:8" ht="18.5" x14ac:dyDescent="0.45">
      <c r="B3" s="114"/>
      <c r="C3" s="2226" t="s">
        <v>66</v>
      </c>
      <c r="D3" s="2226"/>
      <c r="E3" s="2226"/>
      <c r="F3" s="2226"/>
      <c r="G3" s="2226"/>
      <c r="H3" s="116"/>
    </row>
    <row r="4" spans="2:8" x14ac:dyDescent="0.35">
      <c r="B4" s="114"/>
      <c r="C4" s="115"/>
      <c r="D4" s="115"/>
      <c r="E4" s="115"/>
      <c r="F4" s="115"/>
      <c r="G4"/>
      <c r="H4" s="116"/>
    </row>
    <row r="5" spans="2:8" ht="15" thickBot="1" x14ac:dyDescent="0.4">
      <c r="B5" s="114"/>
      <c r="C5" s="2225" t="str">
        <f>IF('1'!G5="",Messages!B3,(CONCATENATE("Project Name: ",'1'!G5)))</f>
        <v>Enter Project Name on Form 1</v>
      </c>
      <c r="D5" s="2225"/>
      <c r="E5" s="2225"/>
      <c r="F5" s="2225"/>
      <c r="G5"/>
      <c r="H5" s="116"/>
    </row>
    <row r="6" spans="2:8" ht="15" thickBot="1" x14ac:dyDescent="0.4">
      <c r="B6" s="114"/>
      <c r="C6" s="115"/>
      <c r="D6" s="115"/>
      <c r="E6" s="115"/>
      <c r="F6" s="115"/>
      <c r="G6"/>
      <c r="H6" s="116"/>
    </row>
    <row r="7" spans="2:8" ht="26.5" thickBot="1" x14ac:dyDescent="0.4">
      <c r="B7" s="114"/>
      <c r="C7" s="337" t="s">
        <v>67</v>
      </c>
      <c r="D7" s="1040" t="s">
        <v>68</v>
      </c>
      <c r="E7" s="1041" t="s">
        <v>69</v>
      </c>
      <c r="F7" s="1041" t="s">
        <v>70</v>
      </c>
      <c r="G7" s="1042" t="s">
        <v>470</v>
      </c>
      <c r="H7" s="116"/>
    </row>
    <row r="8" spans="2:8" ht="26.5" x14ac:dyDescent="0.35">
      <c r="B8" s="114"/>
      <c r="C8" s="1035" t="s">
        <v>71</v>
      </c>
      <c r="D8" s="1044"/>
      <c r="E8" s="1043"/>
      <c r="F8" s="1043"/>
      <c r="G8" s="1045"/>
      <c r="H8" s="116"/>
    </row>
    <row r="9" spans="2:8" x14ac:dyDescent="0.35">
      <c r="B9" s="114"/>
      <c r="C9" s="1038" t="s">
        <v>493</v>
      </c>
      <c r="D9" s="607"/>
      <c r="E9" s="608"/>
      <c r="F9" s="1427">
        <f>D9*E9</f>
        <v>0</v>
      </c>
      <c r="G9" s="1046"/>
      <c r="H9" s="116"/>
    </row>
    <row r="10" spans="2:8" x14ac:dyDescent="0.35">
      <c r="B10" s="114"/>
      <c r="C10" s="1039"/>
      <c r="D10" s="610"/>
      <c r="E10" s="611"/>
      <c r="F10" s="1428">
        <f t="shared" ref="F10:F24" si="0">D10*E10</f>
        <v>0</v>
      </c>
      <c r="G10" s="1046"/>
      <c r="H10" s="116"/>
    </row>
    <row r="11" spans="2:8" x14ac:dyDescent="0.35">
      <c r="B11" s="114"/>
      <c r="C11" s="1039"/>
      <c r="D11" s="610"/>
      <c r="E11" s="611"/>
      <c r="F11" s="1428">
        <f t="shared" si="0"/>
        <v>0</v>
      </c>
      <c r="G11" s="1046"/>
      <c r="H11" s="116"/>
    </row>
    <row r="12" spans="2:8" x14ac:dyDescent="0.35">
      <c r="B12" s="114"/>
      <c r="C12" s="1039"/>
      <c r="D12" s="610"/>
      <c r="E12" s="611"/>
      <c r="F12" s="1428">
        <f t="shared" si="0"/>
        <v>0</v>
      </c>
      <c r="G12" s="1046"/>
      <c r="H12" s="116"/>
    </row>
    <row r="13" spans="2:8" x14ac:dyDescent="0.35">
      <c r="B13" s="114"/>
      <c r="C13" s="1039"/>
      <c r="D13" s="610"/>
      <c r="E13" s="611"/>
      <c r="F13" s="1428">
        <f t="shared" si="0"/>
        <v>0</v>
      </c>
      <c r="G13" s="1046"/>
      <c r="H13" s="116"/>
    </row>
    <row r="14" spans="2:8" x14ac:dyDescent="0.35">
      <c r="B14" s="114"/>
      <c r="C14" s="1039"/>
      <c r="D14" s="610"/>
      <c r="E14" s="611"/>
      <c r="F14" s="1428">
        <f t="shared" si="0"/>
        <v>0</v>
      </c>
      <c r="G14" s="1046"/>
      <c r="H14" s="116"/>
    </row>
    <row r="15" spans="2:8" x14ac:dyDescent="0.35">
      <c r="B15" s="114"/>
      <c r="C15" s="1039"/>
      <c r="D15" s="610"/>
      <c r="E15" s="611"/>
      <c r="F15" s="1428">
        <f t="shared" si="0"/>
        <v>0</v>
      </c>
      <c r="G15" s="1046"/>
      <c r="H15" s="116"/>
    </row>
    <row r="16" spans="2:8" x14ac:dyDescent="0.35">
      <c r="B16" s="114"/>
      <c r="C16" s="1039"/>
      <c r="D16" s="610"/>
      <c r="E16" s="611"/>
      <c r="F16" s="1428">
        <f t="shared" si="0"/>
        <v>0</v>
      </c>
      <c r="G16" s="1046"/>
      <c r="H16" s="116"/>
    </row>
    <row r="17" spans="2:8" x14ac:dyDescent="0.35">
      <c r="B17" s="114"/>
      <c r="C17" s="1039"/>
      <c r="D17" s="610"/>
      <c r="E17" s="611"/>
      <c r="F17" s="1428">
        <f t="shared" si="0"/>
        <v>0</v>
      </c>
      <c r="G17" s="1046"/>
      <c r="H17" s="116"/>
    </row>
    <row r="18" spans="2:8" x14ac:dyDescent="0.35">
      <c r="B18" s="114"/>
      <c r="C18" s="1039"/>
      <c r="D18" s="610"/>
      <c r="E18" s="611"/>
      <c r="F18" s="1428">
        <f t="shared" si="0"/>
        <v>0</v>
      </c>
      <c r="G18" s="1046"/>
      <c r="H18" s="116"/>
    </row>
    <row r="19" spans="2:8" ht="3.75" customHeight="1" x14ac:dyDescent="0.35">
      <c r="B19" s="114"/>
      <c r="C19" s="1036"/>
      <c r="D19" s="1060"/>
      <c r="E19" s="1061"/>
      <c r="F19" s="1429">
        <f t="shared" si="0"/>
        <v>0</v>
      </c>
      <c r="G19" s="1037"/>
      <c r="H19" s="116"/>
    </row>
    <row r="20" spans="2:8" x14ac:dyDescent="0.35">
      <c r="B20" s="114"/>
      <c r="C20" s="609" t="s">
        <v>72</v>
      </c>
      <c r="D20" s="610"/>
      <c r="E20" s="611"/>
      <c r="F20" s="1428">
        <f t="shared" si="0"/>
        <v>0</v>
      </c>
      <c r="G20" s="1046"/>
      <c r="H20" s="116"/>
    </row>
    <row r="21" spans="2:8" x14ac:dyDescent="0.35">
      <c r="B21" s="114"/>
      <c r="C21" s="609" t="s">
        <v>73</v>
      </c>
      <c r="D21" s="610"/>
      <c r="E21" s="611"/>
      <c r="F21" s="1428">
        <f t="shared" si="0"/>
        <v>0</v>
      </c>
      <c r="G21" s="1046"/>
      <c r="H21" s="116"/>
    </row>
    <row r="22" spans="2:8" x14ac:dyDescent="0.35">
      <c r="B22" s="114"/>
      <c r="C22" s="609" t="s">
        <v>74</v>
      </c>
      <c r="D22" s="610"/>
      <c r="E22" s="611"/>
      <c r="F22" s="1428">
        <f t="shared" si="0"/>
        <v>0</v>
      </c>
      <c r="G22" s="1046"/>
      <c r="H22" s="116"/>
    </row>
    <row r="23" spans="2:8" x14ac:dyDescent="0.35">
      <c r="B23" s="114"/>
      <c r="C23" s="609" t="s">
        <v>75</v>
      </c>
      <c r="D23" s="610"/>
      <c r="E23" s="611"/>
      <c r="F23" s="1428">
        <f t="shared" si="0"/>
        <v>0</v>
      </c>
      <c r="G23" s="1046"/>
      <c r="H23" s="116"/>
    </row>
    <row r="24" spans="2:8" ht="15" thickBot="1" x14ac:dyDescent="0.4">
      <c r="B24" s="114"/>
      <c r="C24" s="613" t="s">
        <v>76</v>
      </c>
      <c r="D24" s="614"/>
      <c r="E24" s="612"/>
      <c r="F24" s="1430">
        <f t="shared" si="0"/>
        <v>0</v>
      </c>
      <c r="G24" s="1048"/>
      <c r="H24" s="116"/>
    </row>
    <row r="25" spans="2:8" ht="15.5" thickTop="1" thickBot="1" x14ac:dyDescent="0.4">
      <c r="B25" s="114"/>
      <c r="C25" s="338" t="s">
        <v>77</v>
      </c>
      <c r="D25" s="339"/>
      <c r="E25" s="274">
        <f>SUM(E9:E24)</f>
        <v>0</v>
      </c>
      <c r="F25" s="1431">
        <f>SUM(F9:F24)</f>
        <v>0</v>
      </c>
      <c r="G25" s="1047"/>
      <c r="H25" s="116"/>
    </row>
    <row r="26" spans="2:8" x14ac:dyDescent="0.35">
      <c r="B26" s="114"/>
      <c r="C26" s="328"/>
      <c r="D26" s="115"/>
      <c r="E26" s="115"/>
      <c r="F26" s="340" t="s">
        <v>28</v>
      </c>
      <c r="G26"/>
      <c r="H26" s="116"/>
    </row>
    <row r="27" spans="2:8" x14ac:dyDescent="0.35">
      <c r="B27" s="114"/>
      <c r="C27" s="115" t="s">
        <v>929</v>
      </c>
      <c r="D27" s="115"/>
      <c r="E27" s="115"/>
      <c r="F27" s="115"/>
      <c r="G27"/>
      <c r="H27" s="116"/>
    </row>
    <row r="28" spans="2:8" x14ac:dyDescent="0.35">
      <c r="B28" s="114"/>
      <c r="C28" s="2227"/>
      <c r="D28" s="2228"/>
      <c r="E28" s="2228"/>
      <c r="F28" s="2228"/>
      <c r="G28" s="2229"/>
      <c r="H28" s="116"/>
    </row>
    <row r="29" spans="2:8" x14ac:dyDescent="0.35">
      <c r="B29" s="114"/>
      <c r="C29" s="2230"/>
      <c r="D29" s="2231"/>
      <c r="E29" s="2231"/>
      <c r="F29" s="2231"/>
      <c r="G29" s="2232"/>
      <c r="H29" s="116"/>
    </row>
    <row r="30" spans="2:8" x14ac:dyDescent="0.35">
      <c r="B30" s="114"/>
      <c r="C30" s="2230"/>
      <c r="D30" s="2231"/>
      <c r="E30" s="2231"/>
      <c r="F30" s="2231"/>
      <c r="G30" s="2232"/>
      <c r="H30" s="116"/>
    </row>
    <row r="31" spans="2:8" x14ac:dyDescent="0.35">
      <c r="B31" s="114"/>
      <c r="C31" s="2230"/>
      <c r="D31" s="2231"/>
      <c r="E31" s="2231"/>
      <c r="F31" s="2231"/>
      <c r="G31" s="2232"/>
      <c r="H31" s="116"/>
    </row>
    <row r="32" spans="2:8" x14ac:dyDescent="0.35">
      <c r="B32" s="114"/>
      <c r="C32" s="2230"/>
      <c r="D32" s="2231"/>
      <c r="E32" s="2231"/>
      <c r="F32" s="2231"/>
      <c r="G32" s="2232"/>
      <c r="H32" s="116"/>
    </row>
    <row r="33" spans="2:8" x14ac:dyDescent="0.35">
      <c r="B33" s="114"/>
      <c r="C33" s="2233"/>
      <c r="D33" s="2234"/>
      <c r="E33" s="2234"/>
      <c r="F33" s="2234"/>
      <c r="G33" s="2235"/>
      <c r="H33" s="116"/>
    </row>
    <row r="34" spans="2:8" ht="9" customHeight="1" thickBot="1" x14ac:dyDescent="0.4">
      <c r="B34" s="341"/>
      <c r="C34" s="342"/>
      <c r="D34" s="342"/>
      <c r="E34" s="342"/>
      <c r="F34" s="342"/>
      <c r="G34" s="1062"/>
      <c r="H34" s="343"/>
    </row>
  </sheetData>
  <sheetProtection formatCells="0" formatColumns="0" formatRows="0"/>
  <mergeCells count="3">
    <mergeCell ref="C5:F5"/>
    <mergeCell ref="C3:G3"/>
    <mergeCell ref="C28:G33"/>
  </mergeCells>
  <dataValidations count="1">
    <dataValidation type="list" allowBlank="1" showInputMessage="1" showErrorMessage="1" sqref="C9:C19" xr:uid="{00000000-0002-0000-0E00-000000000000}">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
  <sheetViews>
    <sheetView showGridLines="0" zoomScaleNormal="100" workbookViewId="0">
      <selection activeCell="P24" sqref="P24"/>
    </sheetView>
  </sheetViews>
  <sheetFormatPr defaultRowHeight="14.5" x14ac:dyDescent="0.35"/>
  <sheetData/>
  <pageMargins left="0.25" right="0.25" top="0.75" bottom="0.75" header="0.3" footer="0.3"/>
  <pageSetup scale="9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B1:G80"/>
  <sheetViews>
    <sheetView showGridLines="0" zoomScaleNormal="100" workbookViewId="0">
      <selection activeCell="E15" sqref="E15"/>
    </sheetView>
  </sheetViews>
  <sheetFormatPr defaultColWidth="9.1796875" defaultRowHeight="14.5" x14ac:dyDescent="0.35"/>
  <cols>
    <col min="1" max="2" width="1.7265625" style="311" customWidth="1"/>
    <col min="3" max="3" width="29.1796875" style="311" bestFit="1" customWidth="1"/>
    <col min="4" max="4" width="45.453125" style="311" bestFit="1" customWidth="1"/>
    <col min="5" max="5" width="20.54296875" style="311" bestFit="1" customWidth="1"/>
    <col min="6" max="6" width="42.81640625" style="311" customWidth="1"/>
    <col min="7" max="7" width="1.7265625" style="311" customWidth="1"/>
    <col min="8" max="16384" width="9.1796875" style="311"/>
  </cols>
  <sheetData>
    <row r="1" spans="2:7" ht="9" customHeight="1" thickBot="1" x14ac:dyDescent="0.4"/>
    <row r="2" spans="2:7" ht="9" customHeight="1" x14ac:dyDescent="0.35">
      <c r="B2" s="8"/>
      <c r="C2" s="9"/>
      <c r="D2" s="9"/>
      <c r="E2" s="9"/>
      <c r="F2" s="9"/>
      <c r="G2" s="10"/>
    </row>
    <row r="3" spans="2:7" ht="18.5" x14ac:dyDescent="0.45">
      <c r="B3" s="11"/>
      <c r="C3" s="2139" t="s">
        <v>78</v>
      </c>
      <c r="D3" s="2139"/>
      <c r="E3" s="2139"/>
      <c r="F3" s="2139"/>
      <c r="G3" s="12"/>
    </row>
    <row r="4" spans="2:7" ht="15.5" x14ac:dyDescent="0.35">
      <c r="B4" s="4"/>
      <c r="C4" s="2"/>
      <c r="D4" s="2"/>
      <c r="E4" s="1"/>
      <c r="F4" s="1"/>
      <c r="G4" s="3"/>
    </row>
    <row r="5" spans="2:7" ht="15" thickBot="1" x14ac:dyDescent="0.4">
      <c r="B5" s="4"/>
      <c r="C5" s="2225" t="str">
        <f>IF('1'!G5="",Messages!B3,(CONCATENATE("Project Name: ",'1'!G5)))</f>
        <v>Enter Project Name on Form 1</v>
      </c>
      <c r="D5" s="2225"/>
      <c r="E5" s="2225"/>
      <c r="F5" s="1"/>
      <c r="G5" s="3"/>
    </row>
    <row r="6" spans="2:7" ht="15" thickBot="1" x14ac:dyDescent="0.4">
      <c r="B6" s="4"/>
      <c r="C6" s="344"/>
      <c r="D6" s="115"/>
      <c r="E6" s="115"/>
      <c r="F6" s="17"/>
      <c r="G6" s="3"/>
    </row>
    <row r="7" spans="2:7" ht="26.5" thickBot="1" x14ac:dyDescent="0.4">
      <c r="B7" s="4"/>
      <c r="C7" s="787" t="s">
        <v>79</v>
      </c>
      <c r="D7" s="117" t="s">
        <v>80</v>
      </c>
      <c r="E7" s="118" t="s">
        <v>462</v>
      </c>
      <c r="F7" s="119" t="s">
        <v>594</v>
      </c>
      <c r="G7" s="3"/>
    </row>
    <row r="8" spans="2:7" x14ac:dyDescent="0.35">
      <c r="B8" s="4"/>
      <c r="C8" s="788" t="s">
        <v>81</v>
      </c>
      <c r="D8" s="615" t="s">
        <v>82</v>
      </c>
      <c r="E8" s="1752"/>
      <c r="F8" s="1755"/>
      <c r="G8" s="3"/>
    </row>
    <row r="9" spans="2:7" ht="16.5" customHeight="1" x14ac:dyDescent="0.35">
      <c r="B9" s="4"/>
      <c r="C9" s="785" t="s">
        <v>83</v>
      </c>
      <c r="D9" s="616" t="s">
        <v>84</v>
      </c>
      <c r="E9" s="617"/>
      <c r="F9" s="1756"/>
      <c r="G9" s="3"/>
    </row>
    <row r="10" spans="2:7" x14ac:dyDescent="0.35">
      <c r="B10" s="4"/>
      <c r="C10" s="785" t="s">
        <v>83</v>
      </c>
      <c r="D10" s="616" t="s">
        <v>85</v>
      </c>
      <c r="E10" s="617"/>
      <c r="F10" s="1756"/>
      <c r="G10" s="3"/>
    </row>
    <row r="11" spans="2:7" x14ac:dyDescent="0.35">
      <c r="B11" s="4"/>
      <c r="C11" s="785"/>
      <c r="D11" s="616"/>
      <c r="E11" s="617"/>
      <c r="F11" s="1753"/>
      <c r="G11" s="3"/>
    </row>
    <row r="12" spans="2:7" x14ac:dyDescent="0.35">
      <c r="B12" s="4"/>
      <c r="C12" s="789" t="s">
        <v>86</v>
      </c>
      <c r="D12" s="616" t="s">
        <v>87</v>
      </c>
      <c r="E12" s="617"/>
      <c r="F12" s="1756"/>
      <c r="G12" s="3"/>
    </row>
    <row r="13" spans="2:7" x14ac:dyDescent="0.35">
      <c r="B13" s="4"/>
      <c r="C13" s="785" t="s">
        <v>86</v>
      </c>
      <c r="D13" s="616" t="s">
        <v>88</v>
      </c>
      <c r="E13" s="617"/>
      <c r="F13" s="1757"/>
      <c r="G13" s="3"/>
    </row>
    <row r="14" spans="2:7" x14ac:dyDescent="0.35">
      <c r="B14" s="4"/>
      <c r="C14" s="785" t="s">
        <v>86</v>
      </c>
      <c r="D14" s="616" t="s">
        <v>89</v>
      </c>
      <c r="E14" s="617"/>
      <c r="F14" s="1757"/>
      <c r="G14" s="3"/>
    </row>
    <row r="15" spans="2:7" x14ac:dyDescent="0.35">
      <c r="B15" s="4"/>
      <c r="C15" s="785" t="s">
        <v>86</v>
      </c>
      <c r="D15" s="616" t="s">
        <v>90</v>
      </c>
      <c r="E15" s="617"/>
      <c r="F15" s="1753"/>
      <c r="G15" s="3"/>
    </row>
    <row r="16" spans="2:7" x14ac:dyDescent="0.35">
      <c r="B16" s="4"/>
      <c r="C16" s="785" t="s">
        <v>86</v>
      </c>
      <c r="D16" s="616" t="s">
        <v>91</v>
      </c>
      <c r="E16" s="617"/>
      <c r="F16" s="1753"/>
      <c r="G16" s="3"/>
    </row>
    <row r="17" spans="2:7" x14ac:dyDescent="0.35">
      <c r="B17" s="4"/>
      <c r="C17" s="785" t="s">
        <v>86</v>
      </c>
      <c r="D17" s="616" t="s">
        <v>92</v>
      </c>
      <c r="E17" s="617"/>
      <c r="F17" s="1757"/>
      <c r="G17" s="3"/>
    </row>
    <row r="18" spans="2:7" x14ac:dyDescent="0.35">
      <c r="B18" s="4"/>
      <c r="C18" s="785" t="s">
        <v>86</v>
      </c>
      <c r="D18" s="616" t="s">
        <v>93</v>
      </c>
      <c r="E18" s="617"/>
      <c r="F18" s="1753"/>
      <c r="G18" s="3"/>
    </row>
    <row r="19" spans="2:7" x14ac:dyDescent="0.35">
      <c r="B19" s="4"/>
      <c r="C19" s="785" t="s">
        <v>86</v>
      </c>
      <c r="D19" s="616" t="s">
        <v>94</v>
      </c>
      <c r="E19" s="617"/>
      <c r="F19" s="1753"/>
      <c r="G19" s="3"/>
    </row>
    <row r="20" spans="2:7" x14ac:dyDescent="0.35">
      <c r="B20" s="4"/>
      <c r="C20" s="785" t="s">
        <v>86</v>
      </c>
      <c r="D20" s="616" t="s">
        <v>95</v>
      </c>
      <c r="E20" s="617"/>
      <c r="F20" s="1757"/>
      <c r="G20" s="3"/>
    </row>
    <row r="21" spans="2:7" x14ac:dyDescent="0.35">
      <c r="B21" s="4"/>
      <c r="C21" s="785" t="s">
        <v>86</v>
      </c>
      <c r="D21" s="616" t="s">
        <v>96</v>
      </c>
      <c r="E21" s="617"/>
      <c r="F21" s="1756"/>
      <c r="G21" s="3"/>
    </row>
    <row r="22" spans="2:7" x14ac:dyDescent="0.35">
      <c r="B22" s="4"/>
      <c r="C22" s="789"/>
      <c r="D22" s="616"/>
      <c r="E22" s="617"/>
      <c r="F22" s="1754"/>
      <c r="G22" s="3"/>
    </row>
    <row r="23" spans="2:7" x14ac:dyDescent="0.35">
      <c r="B23" s="4"/>
      <c r="C23" s="789" t="s">
        <v>97</v>
      </c>
      <c r="D23" s="616" t="s">
        <v>98</v>
      </c>
      <c r="E23" s="617"/>
      <c r="F23" s="1754"/>
      <c r="G23" s="3"/>
    </row>
    <row r="24" spans="2:7" x14ac:dyDescent="0.35">
      <c r="B24" s="4"/>
      <c r="C24" s="789" t="s">
        <v>97</v>
      </c>
      <c r="D24" s="616" t="s">
        <v>99</v>
      </c>
      <c r="E24" s="617"/>
      <c r="F24" s="1754"/>
      <c r="G24" s="3"/>
    </row>
    <row r="25" spans="2:7" x14ac:dyDescent="0.35">
      <c r="B25" s="4"/>
      <c r="C25" s="789" t="s">
        <v>97</v>
      </c>
      <c r="D25" s="616" t="s">
        <v>100</v>
      </c>
      <c r="E25" s="617"/>
      <c r="F25" s="1754"/>
      <c r="G25" s="3"/>
    </row>
    <row r="26" spans="2:7" x14ac:dyDescent="0.35">
      <c r="B26" s="4"/>
      <c r="C26" s="789" t="s">
        <v>97</v>
      </c>
      <c r="D26" s="616" t="s">
        <v>101</v>
      </c>
      <c r="E26" s="617"/>
      <c r="F26" s="1754"/>
      <c r="G26" s="3"/>
    </row>
    <row r="27" spans="2:7" x14ac:dyDescent="0.35">
      <c r="B27" s="4"/>
      <c r="C27" s="789" t="s">
        <v>97</v>
      </c>
      <c r="D27" s="616" t="s">
        <v>102</v>
      </c>
      <c r="E27" s="617"/>
      <c r="F27" s="1754"/>
      <c r="G27" s="3"/>
    </row>
    <row r="28" spans="2:7" x14ac:dyDescent="0.35">
      <c r="B28" s="4"/>
      <c r="C28" s="789" t="s">
        <v>97</v>
      </c>
      <c r="D28" s="616" t="s">
        <v>103</v>
      </c>
      <c r="E28" s="617"/>
      <c r="F28" s="1754"/>
      <c r="G28" s="3"/>
    </row>
    <row r="29" spans="2:7" x14ac:dyDescent="0.35">
      <c r="B29" s="4"/>
      <c r="C29" s="789" t="s">
        <v>97</v>
      </c>
      <c r="D29" s="616" t="s">
        <v>104</v>
      </c>
      <c r="E29" s="617"/>
      <c r="F29" s="1754"/>
      <c r="G29" s="3"/>
    </row>
    <row r="30" spans="2:7" x14ac:dyDescent="0.35">
      <c r="B30" s="4"/>
      <c r="C30" s="789" t="s">
        <v>97</v>
      </c>
      <c r="D30" s="616" t="s">
        <v>105</v>
      </c>
      <c r="E30" s="617"/>
      <c r="F30" s="1754"/>
      <c r="G30" s="3"/>
    </row>
    <row r="31" spans="2:7" x14ac:dyDescent="0.35">
      <c r="B31" s="4"/>
      <c r="C31" s="789"/>
      <c r="D31" s="616"/>
      <c r="E31" s="617"/>
      <c r="F31" s="1754"/>
      <c r="G31" s="3"/>
    </row>
    <row r="32" spans="2:7" x14ac:dyDescent="0.35">
      <c r="B32" s="4"/>
      <c r="C32" s="785" t="s">
        <v>106</v>
      </c>
      <c r="D32" s="616" t="s">
        <v>107</v>
      </c>
      <c r="E32" s="617"/>
      <c r="F32" s="1754"/>
      <c r="G32" s="3"/>
    </row>
    <row r="33" spans="2:7" x14ac:dyDescent="0.35">
      <c r="B33" s="4"/>
      <c r="C33" s="785" t="s">
        <v>108</v>
      </c>
      <c r="D33" s="616" t="s">
        <v>109</v>
      </c>
      <c r="E33" s="617"/>
      <c r="F33" s="1753"/>
      <c r="G33" s="3"/>
    </row>
    <row r="34" spans="2:7" x14ac:dyDescent="0.35">
      <c r="B34" s="4"/>
      <c r="C34" s="785" t="s">
        <v>106</v>
      </c>
      <c r="D34" s="616" t="s">
        <v>110</v>
      </c>
      <c r="E34" s="617"/>
      <c r="F34" s="1756"/>
      <c r="G34" s="3"/>
    </row>
    <row r="35" spans="2:7" x14ac:dyDescent="0.35">
      <c r="B35" s="4"/>
      <c r="C35" s="785" t="s">
        <v>106</v>
      </c>
      <c r="D35" s="616" t="s">
        <v>110</v>
      </c>
      <c r="E35" s="617"/>
      <c r="F35" s="1756"/>
      <c r="G35" s="3"/>
    </row>
    <row r="36" spans="2:7" x14ac:dyDescent="0.35">
      <c r="B36" s="4"/>
      <c r="C36" s="785" t="s">
        <v>106</v>
      </c>
      <c r="D36" s="616" t="s">
        <v>110</v>
      </c>
      <c r="E36" s="617"/>
      <c r="F36" s="1756"/>
      <c r="G36" s="3"/>
    </row>
    <row r="37" spans="2:7" x14ac:dyDescent="0.35">
      <c r="B37" s="4"/>
      <c r="C37" s="785" t="s">
        <v>106</v>
      </c>
      <c r="D37" s="616" t="s">
        <v>110</v>
      </c>
      <c r="E37" s="617"/>
      <c r="F37" s="1756"/>
      <c r="G37" s="3"/>
    </row>
    <row r="38" spans="2:7" x14ac:dyDescent="0.35">
      <c r="B38" s="4"/>
      <c r="C38" s="785" t="s">
        <v>108</v>
      </c>
      <c r="D38" s="616" t="s">
        <v>614</v>
      </c>
      <c r="E38" s="617"/>
      <c r="F38" s="1754"/>
      <c r="G38" s="3"/>
    </row>
    <row r="39" spans="2:7" x14ac:dyDescent="0.35">
      <c r="B39" s="4"/>
      <c r="C39" s="785" t="s">
        <v>106</v>
      </c>
      <c r="D39" s="616" t="s">
        <v>111</v>
      </c>
      <c r="E39" s="617"/>
      <c r="F39" s="1756"/>
      <c r="G39" s="3"/>
    </row>
    <row r="40" spans="2:7" x14ac:dyDescent="0.35">
      <c r="B40" s="4"/>
      <c r="C40" s="785" t="s">
        <v>106</v>
      </c>
      <c r="D40" s="616" t="s">
        <v>112</v>
      </c>
      <c r="E40" s="617"/>
      <c r="F40" s="1756"/>
      <c r="G40" s="3"/>
    </row>
    <row r="41" spans="2:7" x14ac:dyDescent="0.35">
      <c r="B41" s="4"/>
      <c r="C41" s="785" t="s">
        <v>108</v>
      </c>
      <c r="D41" s="616" t="s">
        <v>895</v>
      </c>
      <c r="E41" s="617"/>
      <c r="F41" s="1756"/>
      <c r="G41" s="3"/>
    </row>
    <row r="42" spans="2:7" x14ac:dyDescent="0.35">
      <c r="B42" s="4"/>
      <c r="C42" s="785" t="s">
        <v>108</v>
      </c>
      <c r="D42" s="616" t="s">
        <v>613</v>
      </c>
      <c r="E42" s="617"/>
      <c r="F42" s="1754"/>
      <c r="G42" s="3"/>
    </row>
    <row r="43" spans="2:7" x14ac:dyDescent="0.35">
      <c r="B43" s="4"/>
      <c r="C43" s="785" t="s">
        <v>106</v>
      </c>
      <c r="D43" s="616" t="s">
        <v>113</v>
      </c>
      <c r="E43" s="617"/>
      <c r="F43" s="1756"/>
      <c r="G43" s="3"/>
    </row>
    <row r="44" spans="2:7" x14ac:dyDescent="0.35">
      <c r="B44" s="4"/>
      <c r="C44" s="785" t="s">
        <v>106</v>
      </c>
      <c r="D44" s="616" t="s">
        <v>113</v>
      </c>
      <c r="E44" s="617"/>
      <c r="F44" s="1756"/>
      <c r="G44" s="3"/>
    </row>
    <row r="45" spans="2:7" x14ac:dyDescent="0.35">
      <c r="B45" s="4"/>
      <c r="C45" s="785" t="s">
        <v>106</v>
      </c>
      <c r="D45" s="616" t="s">
        <v>113</v>
      </c>
      <c r="E45" s="617"/>
      <c r="F45" s="1756"/>
      <c r="G45" s="3"/>
    </row>
    <row r="46" spans="2:7" x14ac:dyDescent="0.35">
      <c r="B46" s="4"/>
      <c r="C46" s="785" t="s">
        <v>106</v>
      </c>
      <c r="D46" s="616" t="s">
        <v>113</v>
      </c>
      <c r="E46" s="617"/>
      <c r="F46" s="1756"/>
      <c r="G46" s="3"/>
    </row>
    <row r="47" spans="2:7" x14ac:dyDescent="0.35">
      <c r="B47" s="4"/>
      <c r="C47" s="785" t="s">
        <v>108</v>
      </c>
      <c r="D47" s="616" t="s">
        <v>896</v>
      </c>
      <c r="E47" s="617"/>
      <c r="F47" s="1754"/>
      <c r="G47" s="3"/>
    </row>
    <row r="48" spans="2:7" x14ac:dyDescent="0.35">
      <c r="B48" s="4"/>
      <c r="C48" s="785" t="s">
        <v>106</v>
      </c>
      <c r="D48" s="616" t="s">
        <v>1070</v>
      </c>
      <c r="E48" s="617"/>
      <c r="F48" s="1754"/>
      <c r="G48" s="3"/>
    </row>
    <row r="49" spans="2:7" x14ac:dyDescent="0.35">
      <c r="B49" s="4"/>
      <c r="C49" s="785" t="s">
        <v>106</v>
      </c>
      <c r="D49" s="616" t="s">
        <v>1070</v>
      </c>
      <c r="E49" s="617"/>
      <c r="F49" s="1754"/>
      <c r="G49" s="3"/>
    </row>
    <row r="50" spans="2:7" x14ac:dyDescent="0.35">
      <c r="B50" s="4"/>
      <c r="C50" s="785" t="s">
        <v>106</v>
      </c>
      <c r="D50" s="616" t="s">
        <v>1070</v>
      </c>
      <c r="E50" s="617"/>
      <c r="F50" s="1754"/>
      <c r="G50" s="3"/>
    </row>
    <row r="51" spans="2:7" x14ac:dyDescent="0.35">
      <c r="B51" s="4"/>
      <c r="C51" s="785" t="s">
        <v>106</v>
      </c>
      <c r="D51" s="616" t="s">
        <v>114</v>
      </c>
      <c r="E51" s="617"/>
      <c r="F51" s="1754"/>
      <c r="G51" s="3"/>
    </row>
    <row r="52" spans="2:7" x14ac:dyDescent="0.35">
      <c r="B52" s="4"/>
      <c r="C52" s="785" t="s">
        <v>106</v>
      </c>
      <c r="D52" s="616" t="s">
        <v>615</v>
      </c>
      <c r="E52" s="617"/>
      <c r="F52" s="1754"/>
      <c r="G52" s="3"/>
    </row>
    <row r="53" spans="2:7" x14ac:dyDescent="0.35">
      <c r="B53" s="4"/>
      <c r="C53" s="785" t="s">
        <v>108</v>
      </c>
      <c r="D53" s="616" t="s">
        <v>897</v>
      </c>
      <c r="E53" s="617"/>
      <c r="F53" s="1754"/>
      <c r="G53" s="3"/>
    </row>
    <row r="54" spans="2:7" x14ac:dyDescent="0.35">
      <c r="B54" s="4"/>
      <c r="C54" s="785"/>
      <c r="D54" s="616"/>
      <c r="E54" s="617"/>
      <c r="F54" s="1754"/>
      <c r="G54" s="3"/>
    </row>
    <row r="55" spans="2:7" x14ac:dyDescent="0.35">
      <c r="B55" s="4"/>
      <c r="C55" s="785" t="s">
        <v>115</v>
      </c>
      <c r="D55" s="616" t="s">
        <v>116</v>
      </c>
      <c r="E55" s="617"/>
      <c r="F55" s="1754"/>
      <c r="G55" s="3"/>
    </row>
    <row r="56" spans="2:7" x14ac:dyDescent="0.35">
      <c r="B56" s="4"/>
      <c r="C56" s="785" t="s">
        <v>115</v>
      </c>
      <c r="D56" s="616" t="s">
        <v>117</v>
      </c>
      <c r="E56" s="617"/>
      <c r="F56" s="1754"/>
      <c r="G56" s="3"/>
    </row>
    <row r="57" spans="2:7" x14ac:dyDescent="0.35">
      <c r="B57" s="4"/>
      <c r="C57" s="785" t="s">
        <v>115</v>
      </c>
      <c r="D57" s="616" t="s">
        <v>118</v>
      </c>
      <c r="E57" s="617"/>
      <c r="F57" s="1754"/>
      <c r="G57" s="3"/>
    </row>
    <row r="58" spans="2:7" ht="15.75" customHeight="1" x14ac:dyDescent="0.35">
      <c r="B58" s="4"/>
      <c r="C58" s="785" t="s">
        <v>115</v>
      </c>
      <c r="D58" s="616" t="s">
        <v>892</v>
      </c>
      <c r="E58" s="617"/>
      <c r="F58" s="1753"/>
      <c r="G58" s="3"/>
    </row>
    <row r="59" spans="2:7" ht="15.75" customHeight="1" x14ac:dyDescent="0.35">
      <c r="B59" s="4"/>
      <c r="C59" s="785" t="s">
        <v>115</v>
      </c>
      <c r="D59" s="616" t="s">
        <v>893</v>
      </c>
      <c r="E59" s="617"/>
      <c r="F59" s="1753"/>
      <c r="G59" s="3"/>
    </row>
    <row r="60" spans="2:7" ht="15.75" customHeight="1" x14ac:dyDescent="0.35">
      <c r="B60" s="4"/>
      <c r="C60" s="785" t="s">
        <v>115</v>
      </c>
      <c r="D60" s="616" t="s">
        <v>894</v>
      </c>
      <c r="E60" s="617"/>
      <c r="F60" s="1753"/>
      <c r="G60" s="3"/>
    </row>
    <row r="61" spans="2:7" x14ac:dyDescent="0.35">
      <c r="B61" s="4"/>
      <c r="C61" s="785" t="s">
        <v>115</v>
      </c>
      <c r="D61" s="616" t="s">
        <v>119</v>
      </c>
      <c r="E61" s="617"/>
      <c r="F61" s="1754"/>
      <c r="G61" s="3"/>
    </row>
    <row r="62" spans="2:7" x14ac:dyDescent="0.35">
      <c r="B62" s="4"/>
      <c r="C62" s="785" t="s">
        <v>115</v>
      </c>
      <c r="D62" s="616" t="s">
        <v>120</v>
      </c>
      <c r="E62" s="617"/>
      <c r="F62" s="1753"/>
      <c r="G62" s="3"/>
    </row>
    <row r="63" spans="2:7" ht="15" customHeight="1" x14ac:dyDescent="0.35">
      <c r="B63" s="4"/>
      <c r="C63" s="785" t="s">
        <v>115</v>
      </c>
      <c r="D63" s="616" t="s">
        <v>121</v>
      </c>
      <c r="E63" s="617"/>
      <c r="F63" s="1753"/>
      <c r="G63" s="3"/>
    </row>
    <row r="64" spans="2:7" ht="15.75" customHeight="1" x14ac:dyDescent="0.35">
      <c r="B64" s="13"/>
      <c r="C64" s="785" t="s">
        <v>115</v>
      </c>
      <c r="D64" s="616" t="s">
        <v>122</v>
      </c>
      <c r="E64" s="617"/>
      <c r="F64" s="1753"/>
      <c r="G64" s="14"/>
    </row>
    <row r="65" spans="2:7" x14ac:dyDescent="0.35">
      <c r="B65" s="4"/>
      <c r="C65" s="785" t="s">
        <v>123</v>
      </c>
      <c r="D65" s="616" t="s">
        <v>124</v>
      </c>
      <c r="E65" s="617"/>
      <c r="F65" s="1753"/>
      <c r="G65" s="3"/>
    </row>
    <row r="66" spans="2:7" x14ac:dyDescent="0.35">
      <c r="B66" s="4"/>
      <c r="C66" s="785" t="s">
        <v>123</v>
      </c>
      <c r="D66" s="616" t="s">
        <v>616</v>
      </c>
      <c r="E66" s="617"/>
      <c r="F66" s="1753"/>
      <c r="G66" s="3"/>
    </row>
    <row r="67" spans="2:7" x14ac:dyDescent="0.35">
      <c r="B67" s="4"/>
      <c r="C67" s="785" t="s">
        <v>123</v>
      </c>
      <c r="D67" s="616" t="s">
        <v>125</v>
      </c>
      <c r="E67" s="617"/>
      <c r="F67" s="1753"/>
      <c r="G67" s="3"/>
    </row>
    <row r="68" spans="2:7" x14ac:dyDescent="0.35">
      <c r="B68" s="4"/>
      <c r="C68" s="785"/>
      <c r="D68" s="616"/>
      <c r="E68" s="617"/>
      <c r="F68" s="1753"/>
      <c r="G68" s="3"/>
    </row>
    <row r="69" spans="2:7" x14ac:dyDescent="0.35">
      <c r="B69" s="4"/>
      <c r="C69" s="785" t="s">
        <v>126</v>
      </c>
      <c r="D69" s="616" t="s">
        <v>127</v>
      </c>
      <c r="E69" s="617"/>
      <c r="F69" s="1757"/>
      <c r="G69" s="3"/>
    </row>
    <row r="70" spans="2:7" x14ac:dyDescent="0.35">
      <c r="B70" s="4"/>
      <c r="C70" s="785" t="s">
        <v>126</v>
      </c>
      <c r="D70" s="616" t="s">
        <v>128</v>
      </c>
      <c r="E70" s="617"/>
      <c r="F70" s="1757"/>
      <c r="G70" s="3"/>
    </row>
    <row r="71" spans="2:7" x14ac:dyDescent="0.35">
      <c r="B71" s="4"/>
      <c r="C71" s="785" t="s">
        <v>126</v>
      </c>
      <c r="D71" s="616" t="s">
        <v>129</v>
      </c>
      <c r="E71" s="617"/>
      <c r="F71" s="1757"/>
      <c r="G71" s="3"/>
    </row>
    <row r="72" spans="2:7" x14ac:dyDescent="0.35">
      <c r="B72" s="4"/>
      <c r="C72" s="785" t="s">
        <v>126</v>
      </c>
      <c r="D72" s="616" t="s">
        <v>130</v>
      </c>
      <c r="E72" s="617"/>
      <c r="F72" s="1753"/>
      <c r="G72" s="3"/>
    </row>
    <row r="73" spans="2:7" x14ac:dyDescent="0.35">
      <c r="B73" s="4"/>
      <c r="C73" s="785" t="s">
        <v>126</v>
      </c>
      <c r="D73" s="616" t="s">
        <v>131</v>
      </c>
      <c r="E73" s="617"/>
      <c r="F73" s="1753"/>
      <c r="G73" s="3"/>
    </row>
    <row r="74" spans="2:7" x14ac:dyDescent="0.35">
      <c r="B74" s="4"/>
      <c r="C74" s="785" t="s">
        <v>126</v>
      </c>
      <c r="D74" s="616" t="s">
        <v>132</v>
      </c>
      <c r="E74" s="617"/>
      <c r="F74" s="1753"/>
      <c r="G74" s="3"/>
    </row>
    <row r="75" spans="2:7" ht="25" x14ac:dyDescent="0.35">
      <c r="B75" s="4"/>
      <c r="C75" s="785" t="s">
        <v>126</v>
      </c>
      <c r="D75" s="755" t="s">
        <v>133</v>
      </c>
      <c r="E75" s="617"/>
      <c r="F75" s="1753"/>
      <c r="G75" s="3"/>
    </row>
    <row r="76" spans="2:7" x14ac:dyDescent="0.35">
      <c r="B76" s="4"/>
      <c r="C76" s="785" t="s">
        <v>126</v>
      </c>
      <c r="D76" s="755" t="s">
        <v>898</v>
      </c>
      <c r="E76" s="617"/>
      <c r="F76" s="1753"/>
      <c r="G76" s="3"/>
    </row>
    <row r="77" spans="2:7" x14ac:dyDescent="0.35">
      <c r="B77" s="4"/>
      <c r="C77" s="785" t="s">
        <v>126</v>
      </c>
      <c r="D77" s="616" t="s">
        <v>899</v>
      </c>
      <c r="E77" s="617"/>
      <c r="F77" s="1753"/>
      <c r="G77" s="3"/>
    </row>
    <row r="78" spans="2:7" x14ac:dyDescent="0.35">
      <c r="B78" s="4"/>
      <c r="C78" s="852" t="s">
        <v>126</v>
      </c>
      <c r="D78" s="853" t="s">
        <v>612</v>
      </c>
      <c r="E78" s="617"/>
      <c r="F78" s="1758"/>
      <c r="G78" s="3"/>
    </row>
    <row r="79" spans="2:7" ht="15" thickBot="1" x14ac:dyDescent="0.4">
      <c r="B79" s="4"/>
      <c r="C79" s="786"/>
      <c r="D79" s="782"/>
      <c r="E79" s="1051"/>
      <c r="F79" s="783"/>
      <c r="G79" s="3"/>
    </row>
    <row r="80" spans="2:7" ht="9" customHeight="1" thickBot="1" x14ac:dyDescent="0.4">
      <c r="B80" s="5"/>
      <c r="C80" s="6"/>
      <c r="D80" s="6"/>
      <c r="E80" s="6"/>
      <c r="F80" s="6"/>
      <c r="G80" s="7"/>
    </row>
  </sheetData>
  <sheetProtection formatCells="0" formatColumns="0" formatRows="0" insertRows="0"/>
  <autoFilter ref="C7:F77" xr:uid="{00000000-0009-0000-0000-000010000000}"/>
  <mergeCells count="2">
    <mergeCell ref="C3:F3"/>
    <mergeCell ref="C5:E5"/>
  </mergeCells>
  <dataValidations count="1">
    <dataValidation type="date" allowBlank="1" showInputMessage="1" showErrorMessage="1" errorTitle="Date Format" error="Please enter a date in the MM/DD/YYYY format" sqref="E49:E79 E8:E47" xr:uid="{00000000-0002-0000-1000-000000000000}">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67" min="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
  <sheetViews>
    <sheetView showGridLines="0" zoomScaleNormal="100" workbookViewId="0">
      <selection activeCell="N36" sqref="N36"/>
    </sheetView>
  </sheetViews>
  <sheetFormatPr defaultRowHeight="14.5" x14ac:dyDescent="0.35"/>
  <sheetData/>
  <pageMargins left="0.25" right="0.25" top="0.75" bottom="0.75" header="0.3" footer="0.3"/>
  <pageSetup scale="9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B1:AG134"/>
  <sheetViews>
    <sheetView showGridLines="0" zoomScaleNormal="100" zoomScaleSheetLayoutView="100" workbookViewId="0">
      <pane xSplit="10" ySplit="14" topLeftCell="K15" activePane="bottomRight" state="frozen"/>
      <selection pane="topRight" activeCell="K1" sqref="K1"/>
      <selection pane="bottomLeft" activeCell="A15" sqref="A15"/>
      <selection pane="bottomRight" activeCell="N28" sqref="N28"/>
    </sheetView>
  </sheetViews>
  <sheetFormatPr defaultColWidth="9.1796875" defaultRowHeight="14.5" x14ac:dyDescent="0.35"/>
  <cols>
    <col min="1" max="2" width="1.7265625" customWidth="1"/>
    <col min="3" max="3" width="2.81640625" customWidth="1"/>
    <col min="4" max="4" width="5.7265625" customWidth="1"/>
    <col min="5" max="5" width="8.54296875" customWidth="1"/>
    <col min="6" max="6" width="12.81640625" customWidth="1"/>
    <col min="7" max="7" width="10.7265625" customWidth="1"/>
    <col min="8" max="8" width="1.453125" customWidth="1"/>
    <col min="9" max="9" width="7.81640625" customWidth="1"/>
    <col min="10" max="11" width="11.453125" customWidth="1"/>
    <col min="12" max="12" width="16.81640625" customWidth="1"/>
    <col min="13" max="15" width="13.453125" bestFit="1" customWidth="1"/>
    <col min="16" max="16" width="13.453125" customWidth="1"/>
    <col min="17" max="22" width="13.453125" hidden="1" customWidth="1"/>
    <col min="23" max="23" width="13.453125" customWidth="1"/>
    <col min="24" max="24" width="0.7265625" customWidth="1"/>
    <col min="25" max="25" width="10.81640625" customWidth="1"/>
    <col min="26" max="26" width="14" customWidth="1"/>
    <col min="27" max="29" width="13.453125" hidden="1" customWidth="1"/>
    <col min="30" max="30" width="13.453125" bestFit="1" customWidth="1"/>
    <col min="31" max="31" width="1.7265625" customWidth="1"/>
    <col min="32" max="32" width="29" customWidth="1"/>
    <col min="33" max="33" width="1.7265625" customWidth="1"/>
  </cols>
  <sheetData>
    <row r="1" spans="2:33" ht="9" customHeight="1" thickBot="1" x14ac:dyDescent="0.4">
      <c r="P1" s="1783"/>
    </row>
    <row r="2" spans="2:33" ht="9" customHeight="1" x14ac:dyDescent="0.35">
      <c r="B2" s="345"/>
      <c r="C2" s="346"/>
      <c r="D2" s="346"/>
      <c r="E2" s="346"/>
      <c r="F2" s="346"/>
      <c r="G2" s="346"/>
      <c r="H2" s="346"/>
      <c r="I2" s="314"/>
      <c r="J2" s="314"/>
      <c r="K2" s="314"/>
      <c r="L2" s="314"/>
      <c r="M2" s="346"/>
      <c r="N2" s="346"/>
      <c r="O2" s="21"/>
      <c r="P2" s="21"/>
      <c r="Q2" s="21"/>
      <c r="R2" s="21"/>
      <c r="S2" s="21"/>
      <c r="T2" s="21"/>
      <c r="U2" s="21"/>
      <c r="V2" s="21"/>
      <c r="W2" s="21"/>
      <c r="X2" s="21"/>
      <c r="Y2" s="21"/>
      <c r="Z2" s="21"/>
      <c r="AA2" s="21"/>
      <c r="AB2" s="21"/>
      <c r="AC2" s="21"/>
      <c r="AD2" s="21"/>
      <c r="AE2" s="21"/>
      <c r="AF2" s="21"/>
      <c r="AG2" s="1560"/>
    </row>
    <row r="3" spans="2:33" ht="18.5" x14ac:dyDescent="0.45">
      <c r="B3" s="347"/>
      <c r="C3" s="2139" t="s">
        <v>134</v>
      </c>
      <c r="D3" s="2139"/>
      <c r="E3" s="2139"/>
      <c r="F3" s="2139"/>
      <c r="G3" s="2139"/>
      <c r="H3" s="2139"/>
      <c r="I3" s="2139"/>
      <c r="J3" s="2139"/>
      <c r="K3" s="2139"/>
      <c r="L3" s="2139"/>
      <c r="M3" s="2139"/>
      <c r="N3" s="2139"/>
      <c r="O3" s="2139"/>
      <c r="P3" s="2139"/>
      <c r="Q3" s="2139"/>
      <c r="R3" s="2139"/>
      <c r="S3" s="2139"/>
      <c r="T3" s="2139"/>
      <c r="U3" s="2139"/>
      <c r="V3" s="2139"/>
      <c r="W3" s="2139"/>
      <c r="X3" s="2139"/>
      <c r="Y3" s="2139"/>
      <c r="Z3" s="2139"/>
      <c r="AA3" s="2139"/>
      <c r="AB3" s="2139"/>
      <c r="AC3" s="2139"/>
      <c r="AD3" s="2139"/>
      <c r="AE3" s="2139"/>
      <c r="AF3" s="2139"/>
      <c r="AG3" s="934"/>
    </row>
    <row r="4" spans="2:33" ht="15" customHeight="1" x14ac:dyDescent="0.35">
      <c r="B4" s="347"/>
      <c r="C4" s="35"/>
      <c r="D4" s="35"/>
      <c r="E4" s="35"/>
      <c r="F4" s="35"/>
      <c r="G4" s="35"/>
      <c r="H4" s="35"/>
      <c r="I4" s="115"/>
      <c r="K4" s="115"/>
      <c r="L4" s="115"/>
      <c r="M4" s="35"/>
      <c r="N4" s="35"/>
      <c r="O4" s="18"/>
      <c r="P4" s="18"/>
      <c r="Q4" s="18"/>
      <c r="R4" s="18"/>
      <c r="S4" s="18"/>
      <c r="T4" s="18"/>
      <c r="U4" s="18"/>
      <c r="V4" s="18"/>
      <c r="W4" s="1782"/>
      <c r="X4" s="18"/>
      <c r="Y4" s="18"/>
      <c r="Z4" s="18"/>
      <c r="AA4" s="18"/>
      <c r="AB4" s="18"/>
      <c r="AC4" s="18"/>
      <c r="AD4" s="18"/>
      <c r="AF4" s="18"/>
      <c r="AG4" s="934"/>
    </row>
    <row r="5" spans="2:33" ht="15" thickBot="1" x14ac:dyDescent="0.4">
      <c r="B5" s="347"/>
      <c r="C5" s="2225" t="str">
        <f>IF('1'!G5="",Messages!B3,(CONCATENATE("Project Name: ",'1'!G5)))</f>
        <v>Enter Project Name on Form 1</v>
      </c>
      <c r="D5" s="2225"/>
      <c r="E5" s="2225"/>
      <c r="F5" s="2225"/>
      <c r="G5" s="2225"/>
      <c r="H5" s="2225"/>
      <c r="I5" s="2225"/>
      <c r="J5" s="2225"/>
      <c r="K5" s="2225"/>
      <c r="L5" s="2225"/>
      <c r="M5" s="2225"/>
      <c r="N5" s="2225"/>
      <c r="O5" s="35"/>
      <c r="P5" s="1748"/>
      <c r="Q5" s="35"/>
      <c r="R5" s="35"/>
      <c r="S5" s="35"/>
      <c r="T5" s="35"/>
      <c r="U5" s="35"/>
      <c r="V5" s="35"/>
      <c r="W5" s="35"/>
      <c r="X5" s="35"/>
      <c r="Y5" s="35"/>
      <c r="Z5" s="1748"/>
      <c r="AA5" s="35"/>
      <c r="AB5" s="35"/>
      <c r="AC5" s="35"/>
      <c r="AD5" s="35"/>
      <c r="AF5" s="35"/>
      <c r="AG5" s="934"/>
    </row>
    <row r="6" spans="2:33" ht="7.5" customHeight="1" thickBot="1" x14ac:dyDescent="0.4">
      <c r="B6" s="347"/>
      <c r="C6" s="35"/>
      <c r="D6" s="17"/>
      <c r="E6" s="115"/>
      <c r="F6" s="115"/>
      <c r="G6" s="115"/>
      <c r="H6" s="115"/>
      <c r="I6" s="115"/>
      <c r="J6" s="115"/>
      <c r="K6" s="35"/>
      <c r="L6" s="115"/>
      <c r="M6" s="35"/>
      <c r="N6" s="35"/>
      <c r="O6" s="35"/>
      <c r="P6" s="35"/>
      <c r="Q6" s="35"/>
      <c r="R6" s="35"/>
      <c r="S6" s="35"/>
      <c r="T6" s="35"/>
      <c r="U6" s="35"/>
      <c r="V6" s="35"/>
      <c r="W6" s="35"/>
      <c r="X6" s="35"/>
      <c r="Y6" s="35"/>
      <c r="Z6" s="35"/>
      <c r="AA6" s="35"/>
      <c r="AB6" s="35"/>
      <c r="AC6" s="35"/>
      <c r="AD6" s="35"/>
      <c r="AF6" s="35"/>
      <c r="AG6" s="934"/>
    </row>
    <row r="7" spans="2:33" ht="15" customHeight="1" x14ac:dyDescent="0.35">
      <c r="B7" s="347"/>
      <c r="C7" s="113" t="s">
        <v>135</v>
      </c>
      <c r="D7" s="861"/>
      <c r="E7" s="115"/>
      <c r="F7" s="1119"/>
      <c r="G7" s="115"/>
      <c r="H7" s="115"/>
      <c r="I7" s="2240" t="s">
        <v>136</v>
      </c>
      <c r="J7" s="2250" t="s">
        <v>137</v>
      </c>
      <c r="K7" s="2246" t="s">
        <v>45</v>
      </c>
      <c r="L7" s="2246"/>
      <c r="M7" s="2246"/>
      <c r="N7" s="2246"/>
      <c r="O7" s="2246"/>
      <c r="P7" s="2246"/>
      <c r="Q7" s="2246"/>
      <c r="R7" s="2246"/>
      <c r="S7" s="2246"/>
      <c r="T7" s="2246"/>
      <c r="U7" s="2246"/>
      <c r="V7" s="2246"/>
      <c r="W7" s="2246"/>
      <c r="X7" s="1554"/>
      <c r="Y7" s="2247" t="s">
        <v>46</v>
      </c>
      <c r="Z7" s="2248"/>
      <c r="AA7" s="2248"/>
      <c r="AB7" s="2248"/>
      <c r="AC7" s="2248"/>
      <c r="AD7" s="2249"/>
      <c r="AF7" s="35"/>
      <c r="AG7" s="934"/>
    </row>
    <row r="8" spans="2:33" ht="15" customHeight="1" x14ac:dyDescent="0.35">
      <c r="B8" s="347"/>
      <c r="C8" s="35"/>
      <c r="D8" s="115"/>
      <c r="E8" s="115"/>
      <c r="F8" s="115"/>
      <c r="G8" s="115"/>
      <c r="H8" s="115"/>
      <c r="I8" s="2241"/>
      <c r="J8" s="2251"/>
      <c r="K8" s="2253" t="s">
        <v>139</v>
      </c>
      <c r="L8" s="1564" t="s">
        <v>923</v>
      </c>
      <c r="M8" s="1564" t="s">
        <v>923</v>
      </c>
      <c r="N8" s="1564" t="s">
        <v>923</v>
      </c>
      <c r="O8" s="1564" t="s">
        <v>923</v>
      </c>
      <c r="P8" s="1564" t="s">
        <v>923</v>
      </c>
      <c r="Q8" s="1564" t="s">
        <v>923</v>
      </c>
      <c r="R8" s="1564" t="s">
        <v>923</v>
      </c>
      <c r="S8" s="1564" t="s">
        <v>923</v>
      </c>
      <c r="T8" s="1564" t="s">
        <v>923</v>
      </c>
      <c r="U8" s="1564" t="s">
        <v>923</v>
      </c>
      <c r="V8" s="1564" t="s">
        <v>923</v>
      </c>
      <c r="W8" s="1564" t="s">
        <v>923</v>
      </c>
      <c r="X8" s="348"/>
      <c r="Y8" s="2236" t="s">
        <v>465</v>
      </c>
      <c r="Z8" s="1564" t="s">
        <v>923</v>
      </c>
      <c r="AA8" s="1564" t="s">
        <v>923</v>
      </c>
      <c r="AB8" s="1564" t="s">
        <v>923</v>
      </c>
      <c r="AC8" s="1564" t="s">
        <v>923</v>
      </c>
      <c r="AD8" s="1565" t="s">
        <v>923</v>
      </c>
      <c r="AF8" s="35"/>
      <c r="AG8" s="934"/>
    </row>
    <row r="9" spans="2:33" x14ac:dyDescent="0.35">
      <c r="B9" s="347"/>
      <c r="C9" s="35"/>
      <c r="D9" s="115"/>
      <c r="E9" s="115"/>
      <c r="F9" s="115"/>
      <c r="G9" s="115"/>
      <c r="H9" s="115"/>
      <c r="I9" s="2241"/>
      <c r="J9" s="2251"/>
      <c r="K9" s="2253"/>
      <c r="L9" s="1553"/>
      <c r="M9" s="1553"/>
      <c r="N9" s="1553"/>
      <c r="O9" s="1553"/>
      <c r="P9" s="1553"/>
      <c r="Q9" s="1553"/>
      <c r="R9" s="1553"/>
      <c r="S9" s="1553"/>
      <c r="T9" s="1553"/>
      <c r="U9" s="1553"/>
      <c r="V9" s="1553"/>
      <c r="W9" s="1553"/>
      <c r="X9" s="348"/>
      <c r="Y9" s="2236"/>
      <c r="Z9" s="1553"/>
      <c r="AA9" s="1553"/>
      <c r="AB9" s="1553"/>
      <c r="AC9" s="1553"/>
      <c r="AD9" s="1555"/>
      <c r="AG9" s="934"/>
    </row>
    <row r="10" spans="2:33" ht="15" thickBot="1" x14ac:dyDescent="0.4">
      <c r="B10" s="347"/>
      <c r="C10" s="35"/>
      <c r="D10" s="115"/>
      <c r="E10" s="115"/>
      <c r="F10" s="115"/>
      <c r="G10" s="115"/>
      <c r="H10" s="115"/>
      <c r="I10" s="2241"/>
      <c r="J10" s="2251"/>
      <c r="K10" s="2253"/>
      <c r="L10" s="1564" t="s">
        <v>924</v>
      </c>
      <c r="M10" s="1564" t="s">
        <v>924</v>
      </c>
      <c r="N10" s="1564" t="s">
        <v>924</v>
      </c>
      <c r="O10" s="1564" t="s">
        <v>924</v>
      </c>
      <c r="P10" s="1564" t="s">
        <v>924</v>
      </c>
      <c r="Q10" s="1564" t="s">
        <v>924</v>
      </c>
      <c r="R10" s="1564" t="s">
        <v>924</v>
      </c>
      <c r="S10" s="1564" t="s">
        <v>924</v>
      </c>
      <c r="T10" s="1564" t="s">
        <v>924</v>
      </c>
      <c r="U10" s="1564" t="s">
        <v>924</v>
      </c>
      <c r="V10" s="1564" t="s">
        <v>924</v>
      </c>
      <c r="W10" s="1564" t="s">
        <v>924</v>
      </c>
      <c r="X10" s="348"/>
      <c r="Y10" s="2236"/>
      <c r="Z10" s="1564" t="s">
        <v>924</v>
      </c>
      <c r="AA10" s="1564" t="s">
        <v>924</v>
      </c>
      <c r="AB10" s="1564" t="s">
        <v>924</v>
      </c>
      <c r="AC10" s="1564" t="s">
        <v>924</v>
      </c>
      <c r="AD10" s="1565" t="s">
        <v>924</v>
      </c>
      <c r="AG10" s="934"/>
    </row>
    <row r="11" spans="2:33" ht="15" thickBot="1" x14ac:dyDescent="0.4">
      <c r="B11" s="347"/>
      <c r="C11" s="35"/>
      <c r="D11" s="115"/>
      <c r="E11" s="58"/>
      <c r="F11" s="58"/>
      <c r="G11" s="58"/>
      <c r="H11" s="58"/>
      <c r="I11" s="2241"/>
      <c r="J11" s="2251"/>
      <c r="K11" s="2253"/>
      <c r="L11" s="1687"/>
      <c r="M11" s="1687"/>
      <c r="N11" s="1687"/>
      <c r="O11" s="1687"/>
      <c r="P11" s="1687"/>
      <c r="Q11" s="1687"/>
      <c r="R11" s="1687"/>
      <c r="S11" s="1687"/>
      <c r="T11" s="1687"/>
      <c r="U11" s="1687"/>
      <c r="V11" s="1687"/>
      <c r="W11" s="1687"/>
      <c r="X11" s="1557"/>
      <c r="Y11" s="2236"/>
      <c r="Z11" s="1556"/>
      <c r="AA11" s="1556"/>
      <c r="AB11" s="1556"/>
      <c r="AC11" s="1556"/>
      <c r="AD11" s="1558"/>
      <c r="AF11" s="1561" t="s">
        <v>470</v>
      </c>
      <c r="AG11" s="934"/>
    </row>
    <row r="12" spans="2:33" x14ac:dyDescent="0.35">
      <c r="B12" s="347"/>
      <c r="C12" s="35"/>
      <c r="D12" s="115"/>
      <c r="E12" s="58"/>
      <c r="F12" s="58"/>
      <c r="G12" s="58"/>
      <c r="H12" s="58"/>
      <c r="I12" s="2241"/>
      <c r="J12" s="2251"/>
      <c r="K12" s="2253"/>
      <c r="L12" s="1564" t="s">
        <v>1022</v>
      </c>
      <c r="M12" s="1564" t="s">
        <v>1022</v>
      </c>
      <c r="N12" s="1564" t="s">
        <v>1022</v>
      </c>
      <c r="O12" s="1564" t="s">
        <v>1022</v>
      </c>
      <c r="P12" s="1564" t="s">
        <v>1022</v>
      </c>
      <c r="Q12" s="1564" t="s">
        <v>1022</v>
      </c>
      <c r="R12" s="1564" t="s">
        <v>1022</v>
      </c>
      <c r="S12" s="1564" t="s">
        <v>1022</v>
      </c>
      <c r="T12" s="1564" t="s">
        <v>1022</v>
      </c>
      <c r="U12" s="1564" t="s">
        <v>1022</v>
      </c>
      <c r="V12" s="1564" t="s">
        <v>1022</v>
      </c>
      <c r="W12" s="1564" t="s">
        <v>1022</v>
      </c>
      <c r="X12" s="348"/>
      <c r="Y12" s="2236"/>
      <c r="Z12" s="1564" t="s">
        <v>1022</v>
      </c>
      <c r="AA12" s="1564" t="s">
        <v>1022</v>
      </c>
      <c r="AB12" s="1564" t="s">
        <v>1022</v>
      </c>
      <c r="AC12" s="1564" t="s">
        <v>1022</v>
      </c>
      <c r="AD12" s="1565" t="s">
        <v>1022</v>
      </c>
      <c r="AF12" s="1688"/>
      <c r="AG12" s="934"/>
    </row>
    <row r="13" spans="2:33" ht="15" thickBot="1" x14ac:dyDescent="0.4">
      <c r="B13" s="347"/>
      <c r="C13" s="35"/>
      <c r="D13" s="115"/>
      <c r="E13" s="58"/>
      <c r="F13" s="58"/>
      <c r="G13" s="58"/>
      <c r="H13" s="58"/>
      <c r="I13" s="2242"/>
      <c r="J13" s="2252"/>
      <c r="K13" s="2254"/>
      <c r="L13" s="1724">
        <f t="shared" ref="L13:W13" si="0">L11-L123</f>
        <v>0</v>
      </c>
      <c r="M13" s="1724">
        <f t="shared" si="0"/>
        <v>0</v>
      </c>
      <c r="N13" s="1724">
        <f t="shared" si="0"/>
        <v>0</v>
      </c>
      <c r="O13" s="1724">
        <f t="shared" si="0"/>
        <v>0</v>
      </c>
      <c r="P13" s="1724">
        <f t="shared" ref="P13:U13" si="1">P11-P123</f>
        <v>0</v>
      </c>
      <c r="Q13" s="1724">
        <f t="shared" si="1"/>
        <v>0</v>
      </c>
      <c r="R13" s="1724">
        <f t="shared" si="1"/>
        <v>0</v>
      </c>
      <c r="S13" s="1724">
        <f t="shared" si="1"/>
        <v>0</v>
      </c>
      <c r="T13" s="1724">
        <f t="shared" si="1"/>
        <v>0</v>
      </c>
      <c r="U13" s="1724">
        <f t="shared" si="1"/>
        <v>0</v>
      </c>
      <c r="V13" s="1724">
        <f t="shared" si="0"/>
        <v>0</v>
      </c>
      <c r="W13" s="1724">
        <f t="shared" si="0"/>
        <v>0</v>
      </c>
      <c r="X13" s="1562" t="e">
        <f>ROUND((X11-#REF!),0)</f>
        <v>#REF!</v>
      </c>
      <c r="Y13" s="2237"/>
      <c r="Z13" s="1724">
        <f>Z11-Z123</f>
        <v>0</v>
      </c>
      <c r="AA13" s="1724">
        <f>AA11-AA123</f>
        <v>0</v>
      </c>
      <c r="AB13" s="1724">
        <f>AB11-AB123</f>
        <v>0</v>
      </c>
      <c r="AC13" s="1724">
        <f>AC11-AC123</f>
        <v>0</v>
      </c>
      <c r="AD13" s="1725">
        <f>AD11-AD123</f>
        <v>0</v>
      </c>
      <c r="AF13" s="1688"/>
      <c r="AG13" s="934"/>
    </row>
    <row r="14" spans="2:33" x14ac:dyDescent="0.35">
      <c r="B14" s="347"/>
      <c r="C14" s="35"/>
      <c r="D14" s="115"/>
      <c r="E14" s="58"/>
      <c r="F14" s="58"/>
      <c r="G14" s="58"/>
      <c r="H14" s="58"/>
      <c r="I14" s="15"/>
      <c r="J14" s="15"/>
      <c r="K14" s="349"/>
      <c r="L14" s="1559" t="str">
        <f>IF(AND(L11&lt;&gt;0),((IF((ROUND(L13,0))&lt;0,Messages!$B27,(IF((ROUND(L13,0))&gt;0,Messages!$B28,Messages!$B29))))),"")</f>
        <v/>
      </c>
      <c r="M14" s="1559" t="str">
        <f>IF(AND(M11&lt;&gt;0),((IF((ROUND(M13,0))&lt;0,Messages!$B27,(IF((ROUND(M13,0))&gt;0,Messages!$B28,Messages!$B29))))),"")</f>
        <v/>
      </c>
      <c r="N14" s="1559" t="str">
        <f>IF(AND(N11&lt;&gt;0),((IF((ROUND(N13,0))&lt;0,Messages!$B27,(IF((ROUND(N13,0))&gt;0,Messages!$B28,Messages!$B29))))),"")</f>
        <v/>
      </c>
      <c r="O14" s="1559" t="str">
        <f>IF(AND(O11&lt;&gt;0),((IF((ROUND(O13,0))&lt;0,Messages!$B27,(IF((ROUND(O13,0))&gt;0,Messages!$B28,Messages!$B29))))),"")</f>
        <v/>
      </c>
      <c r="P14" s="1559" t="str">
        <f>IF(AND(P11&lt;&gt;0),((IF((ROUND(P13,0))&lt;0,Messages!$B27,(IF((ROUND(P13,0))&gt;0,Messages!$B28,Messages!$B29))))),"")</f>
        <v/>
      </c>
      <c r="Q14" s="1559" t="str">
        <f>IF(AND(Q11&lt;&gt;0),((IF((ROUND(Q13,0))&lt;0,Messages!$B27,(IF((ROUND(Q13,0))&gt;0,Messages!$B28,Messages!$B29))))),"")</f>
        <v/>
      </c>
      <c r="R14" s="1559" t="str">
        <f>IF(AND(R11&lt;&gt;0),((IF((ROUND(R13,0))&lt;0,Messages!$B27,(IF((ROUND(R13,0))&gt;0,Messages!$B28,Messages!$B29))))),"")</f>
        <v/>
      </c>
      <c r="S14" s="1559" t="str">
        <f>IF(AND(S11&lt;&gt;0),((IF((ROUND(S13,0))&lt;0,Messages!$B27,(IF((ROUND(S13,0))&gt;0,Messages!$B28,Messages!$B29))))),"")</f>
        <v/>
      </c>
      <c r="T14" s="1559" t="str">
        <f>IF(AND(T11&lt;&gt;0),((IF((ROUND(T13,0))&lt;0,Messages!$B27,(IF((ROUND(T13,0))&gt;0,Messages!$B28,Messages!$B29))))),"")</f>
        <v/>
      </c>
      <c r="U14" s="1559" t="str">
        <f>IF(AND(U11&lt;&gt;0),((IF((ROUND(U13,0))&lt;0,Messages!$B27,(IF((ROUND(U13,0))&gt;0,Messages!$B28,Messages!$B29))))),"")</f>
        <v/>
      </c>
      <c r="V14" s="1559" t="str">
        <f>IF(AND(V11&lt;&gt;0),((IF((ROUND(V13,0))&lt;0,Messages!$B27,(IF((ROUND(V13,0))&gt;0,Messages!$B28,Messages!$B29))))),"")</f>
        <v/>
      </c>
      <c r="W14" s="1559" t="str">
        <f>IF(AND(W11&lt;&gt;0),((IF((ROUND(W13,0))&lt;0,Messages!$B27,(IF((ROUND(W13,0))&gt;0,Messages!$B28,Messages!$B29))))),"")</f>
        <v/>
      </c>
      <c r="X14" s="1559"/>
      <c r="Y14" s="1559" t="str">
        <f>IF(AND(Y11&lt;&gt;0),((IF((ROUND(Y13,0))&lt;0,Messages!$B27,(IF((ROUND(Y13,0))&gt;0,Messages!$B28,Messages!$B29))))),"")</f>
        <v/>
      </c>
      <c r="Z14" s="1559" t="str">
        <f>IF(AND(Z11&lt;&gt;0),((IF((ROUND(Z13,0))&lt;0,Messages!$B27,(IF((ROUND(Z13,0))&gt;0,Messages!$B28,Messages!$B29))))),"")</f>
        <v/>
      </c>
      <c r="AA14" s="1559" t="str">
        <f>IF(AND(AA11&lt;&gt;0),((IF((ROUND(AA13,0))&lt;0,Messages!$B27,(IF((ROUND(AA13,0))&gt;0,Messages!$B28,Messages!$B29))))),"")</f>
        <v/>
      </c>
      <c r="AB14" s="1559" t="str">
        <f>IF(AND(AB11&lt;&gt;0),((IF((ROUND(AB13,0))&lt;0,Messages!$B27,(IF((ROUND(AB13,0))&gt;0,Messages!$B28,Messages!$B29))))),"")</f>
        <v/>
      </c>
      <c r="AC14" s="1559" t="str">
        <f>IF(AND(AC11&lt;&gt;0),((IF((ROUND(AC13,0))&lt;0,Messages!$B27,(IF((ROUND(AC13,0))&gt;0,Messages!$B28,Messages!$B29))))),"")</f>
        <v/>
      </c>
      <c r="AD14" s="1559" t="str">
        <f>IF(AND(AD11&lt;&gt;0),((IF((ROUND(AD13,0))&lt;0,Messages!$B27,(IF((ROUND(AD13,0))&gt;0,Messages!$B28,Messages!$B29))))),"")</f>
        <v/>
      </c>
      <c r="AE14" s="1559" t="str">
        <f>IF(AND(AE11&lt;&gt;0,AE13&lt;&gt;0),((IF(AE13&lt;0,"Source &lt; Uses",(IF(AE13&gt;0,"Source &gt; Uses","Source = Uses"))))),"")</f>
        <v/>
      </c>
      <c r="AG14" s="934"/>
    </row>
    <row r="15" spans="2:33" ht="15" thickBot="1" x14ac:dyDescent="0.4">
      <c r="B15" s="347"/>
      <c r="C15" s="62" t="s">
        <v>140</v>
      </c>
      <c r="D15" s="62"/>
      <c r="E15" s="62"/>
      <c r="F15" s="62"/>
      <c r="G15" s="62"/>
      <c r="H15" s="37"/>
      <c r="I15" s="37"/>
      <c r="J15" s="37"/>
      <c r="K15" s="37"/>
      <c r="X15" s="1562"/>
      <c r="AG15" s="934"/>
    </row>
    <row r="16" spans="2:33" x14ac:dyDescent="0.35">
      <c r="B16" s="347"/>
      <c r="C16" s="35"/>
      <c r="D16" s="120" t="s">
        <v>141</v>
      </c>
      <c r="E16" s="120"/>
      <c r="F16" s="120"/>
      <c r="G16" s="120"/>
      <c r="H16" s="120"/>
      <c r="I16" s="618" t="str">
        <f t="shared" ref="I16:I22" si="2">IFERROR(J16/J$123," ")</f>
        <v xml:space="preserve"> </v>
      </c>
      <c r="J16" s="856"/>
      <c r="K16" s="619">
        <f t="shared" ref="K16:K21" si="3">SUM(L16:W16)</f>
        <v>0</v>
      </c>
      <c r="L16" s="1760"/>
      <c r="M16" s="1759"/>
      <c r="N16" s="1759"/>
      <c r="O16" s="1759"/>
      <c r="P16" s="1759"/>
      <c r="Q16" s="621"/>
      <c r="R16" s="621"/>
      <c r="S16" s="621"/>
      <c r="T16" s="621"/>
      <c r="U16" s="621"/>
      <c r="V16" s="621"/>
      <c r="W16" s="621"/>
      <c r="X16" s="350"/>
      <c r="Y16" s="619">
        <f t="shared" ref="Y16:Y21" si="4">SUM(Z16:AD16)</f>
        <v>0</v>
      </c>
      <c r="Z16" s="620"/>
      <c r="AA16" s="620"/>
      <c r="AB16" s="620"/>
      <c r="AC16" s="620"/>
      <c r="AD16" s="628"/>
      <c r="AF16" s="1550"/>
      <c r="AG16" s="934"/>
    </row>
    <row r="17" spans="2:33" x14ac:dyDescent="0.35">
      <c r="B17" s="347"/>
      <c r="C17" s="35"/>
      <c r="D17" s="35" t="s">
        <v>142</v>
      </c>
      <c r="E17" s="35"/>
      <c r="F17" s="35"/>
      <c r="G17" s="35"/>
      <c r="H17" s="35"/>
      <c r="I17" s="622" t="str">
        <f t="shared" si="2"/>
        <v xml:space="preserve"> </v>
      </c>
      <c r="J17" s="854"/>
      <c r="K17" s="634">
        <f t="shared" si="3"/>
        <v>0</v>
      </c>
      <c r="L17" s="623"/>
      <c r="M17" s="624"/>
      <c r="N17" s="624"/>
      <c r="O17" s="624"/>
      <c r="P17" s="624"/>
      <c r="Q17" s="624"/>
      <c r="R17" s="624"/>
      <c r="S17" s="624"/>
      <c r="T17" s="624"/>
      <c r="U17" s="624"/>
      <c r="V17" s="624"/>
      <c r="W17" s="624"/>
      <c r="X17" s="351"/>
      <c r="Y17" s="634">
        <f t="shared" si="4"/>
        <v>0</v>
      </c>
      <c r="Z17" s="623"/>
      <c r="AA17" s="623"/>
      <c r="AB17" s="623"/>
      <c r="AC17" s="623"/>
      <c r="AD17" s="630"/>
      <c r="AF17" s="1551"/>
      <c r="AG17" s="934"/>
    </row>
    <row r="18" spans="2:33" x14ac:dyDescent="0.35">
      <c r="B18" s="347"/>
      <c r="C18" s="35"/>
      <c r="D18" s="34" t="s">
        <v>143</v>
      </c>
      <c r="E18" s="34"/>
      <c r="F18" s="34"/>
      <c r="G18" s="34"/>
      <c r="H18" s="34"/>
      <c r="I18" s="622" t="str">
        <f t="shared" si="2"/>
        <v xml:space="preserve"> </v>
      </c>
      <c r="J18" s="854"/>
      <c r="K18" s="634">
        <f t="shared" si="3"/>
        <v>0</v>
      </c>
      <c r="L18" s="623"/>
      <c r="M18" s="624"/>
      <c r="N18" s="624"/>
      <c r="O18" s="624"/>
      <c r="P18" s="624"/>
      <c r="Q18" s="624"/>
      <c r="R18" s="624"/>
      <c r="S18" s="624"/>
      <c r="T18" s="624"/>
      <c r="U18" s="624"/>
      <c r="V18" s="624"/>
      <c r="W18" s="624"/>
      <c r="X18" s="351"/>
      <c r="Y18" s="634">
        <f t="shared" si="4"/>
        <v>0</v>
      </c>
      <c r="Z18" s="623"/>
      <c r="AA18" s="623"/>
      <c r="AB18" s="623"/>
      <c r="AC18" s="623"/>
      <c r="AD18" s="630"/>
      <c r="AF18" s="1551"/>
      <c r="AG18" s="934"/>
    </row>
    <row r="19" spans="2:33" x14ac:dyDescent="0.35">
      <c r="B19" s="347"/>
      <c r="C19" s="35"/>
      <c r="D19" s="34" t="s">
        <v>144</v>
      </c>
      <c r="E19" s="34"/>
      <c r="F19" s="34"/>
      <c r="G19" s="34"/>
      <c r="H19" s="34"/>
      <c r="I19" s="622" t="str">
        <f t="shared" si="2"/>
        <v xml:space="preserve"> </v>
      </c>
      <c r="J19" s="854"/>
      <c r="K19" s="634">
        <f t="shared" si="3"/>
        <v>0</v>
      </c>
      <c r="L19" s="623"/>
      <c r="M19" s="624"/>
      <c r="N19" s="624"/>
      <c r="O19" s="624"/>
      <c r="P19" s="624"/>
      <c r="Q19" s="624"/>
      <c r="R19" s="624"/>
      <c r="S19" s="624"/>
      <c r="T19" s="624"/>
      <c r="U19" s="624"/>
      <c r="V19" s="624"/>
      <c r="W19" s="624"/>
      <c r="X19" s="351"/>
      <c r="Y19" s="634">
        <f t="shared" si="4"/>
        <v>0</v>
      </c>
      <c r="Z19" s="623"/>
      <c r="AA19" s="623"/>
      <c r="AB19" s="623"/>
      <c r="AC19" s="623"/>
      <c r="AD19" s="630"/>
      <c r="AF19" s="1551"/>
      <c r="AG19" s="934"/>
    </row>
    <row r="20" spans="2:33" x14ac:dyDescent="0.35">
      <c r="B20" s="347"/>
      <c r="C20" s="35"/>
      <c r="D20" s="39" t="s">
        <v>145</v>
      </c>
      <c r="E20" s="39"/>
      <c r="F20" s="39"/>
      <c r="G20" s="39"/>
      <c r="H20" s="39"/>
      <c r="I20" s="622" t="str">
        <f t="shared" si="2"/>
        <v xml:space="preserve"> </v>
      </c>
      <c r="J20" s="854"/>
      <c r="K20" s="634">
        <f t="shared" si="3"/>
        <v>0</v>
      </c>
      <c r="L20" s="623"/>
      <c r="M20" s="624"/>
      <c r="N20" s="624"/>
      <c r="O20" s="624"/>
      <c r="P20" s="624"/>
      <c r="Q20" s="624"/>
      <c r="R20" s="624"/>
      <c r="S20" s="624"/>
      <c r="T20" s="624"/>
      <c r="U20" s="624"/>
      <c r="V20" s="624"/>
      <c r="W20" s="624"/>
      <c r="X20" s="351"/>
      <c r="Y20" s="634">
        <f t="shared" si="4"/>
        <v>0</v>
      </c>
      <c r="Z20" s="623"/>
      <c r="AA20" s="623"/>
      <c r="AB20" s="623"/>
      <c r="AC20" s="623"/>
      <c r="AD20" s="630"/>
      <c r="AF20" s="1551"/>
      <c r="AG20" s="934"/>
    </row>
    <row r="21" spans="2:33" ht="15" thickBot="1" x14ac:dyDescent="0.4">
      <c r="B21" s="347"/>
      <c r="C21" s="35"/>
      <c r="D21" s="39" t="s">
        <v>391</v>
      </c>
      <c r="E21" s="2243"/>
      <c r="F21" s="2244"/>
      <c r="G21" s="2245"/>
      <c r="H21" s="125"/>
      <c r="I21" s="625" t="str">
        <f t="shared" si="2"/>
        <v xml:space="preserve"> </v>
      </c>
      <c r="J21" s="855"/>
      <c r="K21" s="636">
        <f t="shared" si="3"/>
        <v>0</v>
      </c>
      <c r="L21" s="626"/>
      <c r="M21" s="627"/>
      <c r="N21" s="627"/>
      <c r="O21" s="627"/>
      <c r="P21" s="627"/>
      <c r="Q21" s="627"/>
      <c r="R21" s="627"/>
      <c r="S21" s="627"/>
      <c r="T21" s="627"/>
      <c r="U21" s="627"/>
      <c r="V21" s="627"/>
      <c r="W21" s="627"/>
      <c r="X21" s="351"/>
      <c r="Y21" s="636">
        <f t="shared" si="4"/>
        <v>0</v>
      </c>
      <c r="Z21" s="626"/>
      <c r="AA21" s="626"/>
      <c r="AB21" s="626"/>
      <c r="AC21" s="626"/>
      <c r="AD21" s="631"/>
      <c r="AF21" s="1552"/>
      <c r="AG21" s="934"/>
    </row>
    <row r="22" spans="2:33" ht="15" thickBot="1" x14ac:dyDescent="0.4">
      <c r="B22" s="347"/>
      <c r="C22" s="35"/>
      <c r="D22" s="34"/>
      <c r="E22" s="34"/>
      <c r="F22" s="34"/>
      <c r="G22" s="38" t="s">
        <v>146</v>
      </c>
      <c r="H22" s="38"/>
      <c r="I22" s="284" t="str">
        <f t="shared" si="2"/>
        <v xml:space="preserve"> </v>
      </c>
      <c r="J22" s="27">
        <f t="shared" ref="J22:W22" si="5">SUM(J16:J21)</f>
        <v>0</v>
      </c>
      <c r="K22" s="20">
        <f t="shared" si="5"/>
        <v>0</v>
      </c>
      <c r="L22" s="898">
        <f t="shared" si="5"/>
        <v>0</v>
      </c>
      <c r="M22" s="899">
        <f t="shared" si="5"/>
        <v>0</v>
      </c>
      <c r="N22" s="899">
        <f t="shared" si="5"/>
        <v>0</v>
      </c>
      <c r="O22" s="899">
        <f t="shared" si="5"/>
        <v>0</v>
      </c>
      <c r="P22" s="899">
        <f t="shared" ref="P22:U22" si="6">SUM(P16:P21)</f>
        <v>0</v>
      </c>
      <c r="Q22" s="899">
        <f t="shared" si="6"/>
        <v>0</v>
      </c>
      <c r="R22" s="899">
        <f t="shared" si="6"/>
        <v>0</v>
      </c>
      <c r="S22" s="899">
        <f t="shared" si="6"/>
        <v>0</v>
      </c>
      <c r="T22" s="899">
        <f t="shared" si="6"/>
        <v>0</v>
      </c>
      <c r="U22" s="899">
        <f t="shared" si="6"/>
        <v>0</v>
      </c>
      <c r="V22" s="899">
        <f t="shared" si="5"/>
        <v>0</v>
      </c>
      <c r="W22" s="899">
        <f t="shared" si="5"/>
        <v>0</v>
      </c>
      <c r="X22" s="352"/>
      <c r="Y22" s="353">
        <f t="shared" ref="Y22:AD22" si="7">SUM(Y16:Y21)</f>
        <v>0</v>
      </c>
      <c r="Z22" s="898">
        <f t="shared" si="7"/>
        <v>0</v>
      </c>
      <c r="AA22" s="898">
        <f t="shared" si="7"/>
        <v>0</v>
      </c>
      <c r="AB22" s="898">
        <f t="shared" si="7"/>
        <v>0</v>
      </c>
      <c r="AC22" s="898">
        <f t="shared" si="7"/>
        <v>0</v>
      </c>
      <c r="AD22" s="900">
        <f t="shared" si="7"/>
        <v>0</v>
      </c>
      <c r="AG22" s="934"/>
    </row>
    <row r="23" spans="2:33" ht="3.75" customHeight="1" x14ac:dyDescent="0.35">
      <c r="B23" s="347"/>
      <c r="C23" s="34"/>
      <c r="D23" s="34"/>
      <c r="E23" s="34"/>
      <c r="F23" s="34"/>
      <c r="G23" s="34"/>
      <c r="H23" s="34"/>
      <c r="I23" s="115"/>
      <c r="J23" s="1432"/>
      <c r="K23" s="1433"/>
      <c r="L23" s="16"/>
      <c r="M23" s="16"/>
      <c r="N23" s="16"/>
      <c r="O23" s="16"/>
      <c r="P23" s="1433"/>
      <c r="Q23" s="1433"/>
      <c r="R23" s="1433"/>
      <c r="S23" s="1433"/>
      <c r="T23" s="1433"/>
      <c r="U23" s="1433"/>
      <c r="V23" s="1433"/>
      <c r="W23" s="16"/>
      <c r="X23" s="351"/>
      <c r="Y23" s="16"/>
      <c r="Z23" s="16"/>
      <c r="AA23" s="16"/>
      <c r="AB23" s="16"/>
      <c r="AC23" s="16"/>
      <c r="AD23" s="16"/>
      <c r="AG23" s="934"/>
    </row>
    <row r="24" spans="2:33" ht="15" thickBot="1" x14ac:dyDescent="0.4">
      <c r="B24" s="347"/>
      <c r="C24" s="62" t="s">
        <v>147</v>
      </c>
      <c r="D24" s="62"/>
      <c r="E24" s="62"/>
      <c r="F24" s="62"/>
      <c r="G24" s="62"/>
      <c r="H24" s="37"/>
      <c r="I24" s="37"/>
      <c r="J24" s="1434"/>
      <c r="K24" s="1434"/>
      <c r="L24" s="1435"/>
      <c r="M24" s="1433"/>
      <c r="N24" s="1433"/>
      <c r="O24" s="1436"/>
      <c r="P24" s="1436"/>
      <c r="Q24" s="1436"/>
      <c r="R24" s="1436"/>
      <c r="S24" s="1436"/>
      <c r="T24" s="1436"/>
      <c r="U24" s="1436"/>
      <c r="V24" s="1436"/>
      <c r="W24" s="1436"/>
      <c r="X24" s="1437"/>
      <c r="Y24" s="1433"/>
      <c r="Z24" s="1436"/>
      <c r="AA24" s="1436"/>
      <c r="AB24" s="1436"/>
      <c r="AC24" s="1436"/>
      <c r="AD24" s="1436"/>
      <c r="AG24" s="934"/>
    </row>
    <row r="25" spans="2:33" x14ac:dyDescent="0.35">
      <c r="B25" s="347"/>
      <c r="C25" s="35"/>
      <c r="D25" s="123" t="s">
        <v>148</v>
      </c>
      <c r="E25" s="123"/>
      <c r="F25" s="123"/>
      <c r="G25" s="123"/>
      <c r="H25" s="123"/>
      <c r="I25" s="618" t="str">
        <f t="shared" ref="I25:I41" si="8">IFERROR(J25/J$123," ")</f>
        <v xml:space="preserve"> </v>
      </c>
      <c r="J25" s="856"/>
      <c r="K25" s="632">
        <f t="shared" ref="K25:K40" si="9">SUM(L25:W25)</f>
        <v>0</v>
      </c>
      <c r="L25" s="1760"/>
      <c r="M25" s="1761"/>
      <c r="N25" s="1761"/>
      <c r="O25" s="1761"/>
      <c r="P25" s="1761"/>
      <c r="Q25" s="633"/>
      <c r="R25" s="633"/>
      <c r="S25" s="633"/>
      <c r="T25" s="633"/>
      <c r="U25" s="633"/>
      <c r="V25" s="633"/>
      <c r="W25" s="1761"/>
      <c r="X25" s="350"/>
      <c r="Y25" s="639">
        <f t="shared" ref="Y25:Y40" si="10">SUM(Z25:AD25)</f>
        <v>0</v>
      </c>
      <c r="Z25" s="620"/>
      <c r="AA25" s="620"/>
      <c r="AB25" s="620"/>
      <c r="AC25" s="620"/>
      <c r="AD25" s="628"/>
      <c r="AF25" s="1550"/>
      <c r="AG25" s="934"/>
    </row>
    <row r="26" spans="2:33" x14ac:dyDescent="0.35">
      <c r="B26" s="347"/>
      <c r="C26" s="35"/>
      <c r="D26" s="34" t="s">
        <v>149</v>
      </c>
      <c r="E26" s="34"/>
      <c r="F26" s="34"/>
      <c r="G26" s="34"/>
      <c r="H26" s="34"/>
      <c r="I26" s="622" t="str">
        <f t="shared" si="8"/>
        <v xml:space="preserve"> </v>
      </c>
      <c r="J26" s="854"/>
      <c r="K26" s="634">
        <f t="shared" si="9"/>
        <v>0</v>
      </c>
      <c r="L26" s="623"/>
      <c r="M26" s="635"/>
      <c r="N26" s="635"/>
      <c r="O26" s="635"/>
      <c r="P26" s="635"/>
      <c r="Q26" s="635"/>
      <c r="R26" s="635"/>
      <c r="S26" s="635"/>
      <c r="T26" s="635"/>
      <c r="U26" s="635"/>
      <c r="V26" s="635"/>
      <c r="W26" s="635"/>
      <c r="X26" s="351"/>
      <c r="Y26" s="629">
        <f t="shared" si="10"/>
        <v>0</v>
      </c>
      <c r="Z26" s="623"/>
      <c r="AA26" s="623"/>
      <c r="AB26" s="623"/>
      <c r="AC26" s="623"/>
      <c r="AD26" s="630"/>
      <c r="AF26" s="1551"/>
      <c r="AG26" s="934"/>
    </row>
    <row r="27" spans="2:33" x14ac:dyDescent="0.35">
      <c r="B27" s="347"/>
      <c r="C27" s="35"/>
      <c r="D27" s="34" t="s">
        <v>150</v>
      </c>
      <c r="E27" s="34"/>
      <c r="F27" s="34"/>
      <c r="G27" s="34"/>
      <c r="H27" s="34"/>
      <c r="I27" s="622" t="str">
        <f t="shared" si="8"/>
        <v xml:space="preserve"> </v>
      </c>
      <c r="J27" s="854"/>
      <c r="K27" s="634">
        <f t="shared" si="9"/>
        <v>0</v>
      </c>
      <c r="L27" s="623"/>
      <c r="M27" s="635"/>
      <c r="N27" s="635"/>
      <c r="O27" s="635"/>
      <c r="P27" s="635"/>
      <c r="Q27" s="635"/>
      <c r="R27" s="635"/>
      <c r="S27" s="635"/>
      <c r="T27" s="635"/>
      <c r="U27" s="635"/>
      <c r="V27" s="635"/>
      <c r="W27" s="635"/>
      <c r="X27" s="351"/>
      <c r="Y27" s="629">
        <f t="shared" si="10"/>
        <v>0</v>
      </c>
      <c r="Z27" s="623"/>
      <c r="AA27" s="623"/>
      <c r="AB27" s="623"/>
      <c r="AC27" s="623"/>
      <c r="AD27" s="630"/>
      <c r="AF27" s="1551"/>
      <c r="AG27" s="934"/>
    </row>
    <row r="28" spans="2:33" x14ac:dyDescent="0.35">
      <c r="B28" s="347"/>
      <c r="C28" s="35"/>
      <c r="D28" s="34" t="s">
        <v>151</v>
      </c>
      <c r="E28" s="34"/>
      <c r="F28" s="34"/>
      <c r="G28" s="34"/>
      <c r="H28" s="34"/>
      <c r="I28" s="622" t="str">
        <f t="shared" si="8"/>
        <v xml:space="preserve"> </v>
      </c>
      <c r="J28" s="854"/>
      <c r="K28" s="634">
        <f t="shared" si="9"/>
        <v>0</v>
      </c>
      <c r="L28" s="623"/>
      <c r="M28" s="635"/>
      <c r="N28" s="635"/>
      <c r="O28" s="635"/>
      <c r="P28" s="635"/>
      <c r="Q28" s="635"/>
      <c r="R28" s="635"/>
      <c r="S28" s="635"/>
      <c r="T28" s="635"/>
      <c r="U28" s="635"/>
      <c r="V28" s="635"/>
      <c r="W28" s="635"/>
      <c r="X28" s="351"/>
      <c r="Y28" s="629">
        <f t="shared" si="10"/>
        <v>0</v>
      </c>
      <c r="Z28" s="623"/>
      <c r="AA28" s="623"/>
      <c r="AB28" s="623"/>
      <c r="AC28" s="623"/>
      <c r="AD28" s="630"/>
      <c r="AF28" s="1551"/>
      <c r="AG28" s="934"/>
    </row>
    <row r="29" spans="2:33" x14ac:dyDescent="0.35">
      <c r="B29" s="347"/>
      <c r="C29" s="35"/>
      <c r="D29" s="34" t="s">
        <v>152</v>
      </c>
      <c r="E29" s="34"/>
      <c r="F29" s="34"/>
      <c r="G29" s="34"/>
      <c r="H29" s="34"/>
      <c r="I29" s="622" t="str">
        <f t="shared" si="8"/>
        <v xml:space="preserve"> </v>
      </c>
      <c r="J29" s="854"/>
      <c r="K29" s="634">
        <f t="shared" si="9"/>
        <v>0</v>
      </c>
      <c r="L29" s="623"/>
      <c r="M29" s="635"/>
      <c r="N29" s="635"/>
      <c r="O29" s="635"/>
      <c r="P29" s="635"/>
      <c r="Q29" s="635"/>
      <c r="R29" s="635"/>
      <c r="S29" s="635"/>
      <c r="T29" s="635"/>
      <c r="U29" s="635"/>
      <c r="V29" s="635"/>
      <c r="W29" s="635"/>
      <c r="X29" s="351"/>
      <c r="Y29" s="629">
        <f t="shared" si="10"/>
        <v>0</v>
      </c>
      <c r="Z29" s="623"/>
      <c r="AA29" s="623"/>
      <c r="AB29" s="623"/>
      <c r="AC29" s="623"/>
      <c r="AD29" s="630"/>
      <c r="AF29" s="1551"/>
      <c r="AG29" s="934"/>
    </row>
    <row r="30" spans="2:33" x14ac:dyDescent="0.35">
      <c r="B30" s="347"/>
      <c r="C30" s="35"/>
      <c r="D30" s="34" t="s">
        <v>464</v>
      </c>
      <c r="E30" s="34"/>
      <c r="F30" s="34"/>
      <c r="G30" s="283">
        <f>IFERROR(J30/(J26+J28+J29+J38),)</f>
        <v>0</v>
      </c>
      <c r="H30" s="41"/>
      <c r="I30" s="622" t="str">
        <f t="shared" si="8"/>
        <v xml:space="preserve"> </v>
      </c>
      <c r="J30" s="854"/>
      <c r="K30" s="634">
        <f t="shared" si="9"/>
        <v>0</v>
      </c>
      <c r="L30" s="623"/>
      <c r="M30" s="635"/>
      <c r="N30" s="635"/>
      <c r="O30" s="635"/>
      <c r="P30" s="635"/>
      <c r="Q30" s="635"/>
      <c r="R30" s="635"/>
      <c r="S30" s="635"/>
      <c r="T30" s="635"/>
      <c r="U30" s="635"/>
      <c r="V30" s="635"/>
      <c r="W30" s="635"/>
      <c r="X30" s="351"/>
      <c r="Y30" s="629">
        <f t="shared" si="10"/>
        <v>0</v>
      </c>
      <c r="Z30" s="623"/>
      <c r="AA30" s="623"/>
      <c r="AB30" s="623"/>
      <c r="AC30" s="623"/>
      <c r="AD30" s="630"/>
      <c r="AF30" s="1551"/>
      <c r="AG30" s="934"/>
    </row>
    <row r="31" spans="2:33" x14ac:dyDescent="0.35">
      <c r="B31" s="347"/>
      <c r="C31" s="35"/>
      <c r="D31" s="34" t="s">
        <v>154</v>
      </c>
      <c r="E31" s="34"/>
      <c r="F31" s="34"/>
      <c r="G31" s="283">
        <f>IFERROR(J31/(J27+J28+J29+J38),)</f>
        <v>0</v>
      </c>
      <c r="H31" s="41"/>
      <c r="I31" s="622" t="str">
        <f t="shared" si="8"/>
        <v xml:space="preserve"> </v>
      </c>
      <c r="J31" s="854"/>
      <c r="K31" s="634">
        <f t="shared" si="9"/>
        <v>0</v>
      </c>
      <c r="L31" s="623"/>
      <c r="M31" s="635"/>
      <c r="N31" s="635"/>
      <c r="O31" s="635"/>
      <c r="P31" s="635"/>
      <c r="Q31" s="635"/>
      <c r="R31" s="635"/>
      <c r="S31" s="635"/>
      <c r="T31" s="635"/>
      <c r="U31" s="635"/>
      <c r="V31" s="635"/>
      <c r="W31" s="635"/>
      <c r="X31" s="351"/>
      <c r="Y31" s="629">
        <f t="shared" si="10"/>
        <v>0</v>
      </c>
      <c r="Z31" s="623"/>
      <c r="AA31" s="623"/>
      <c r="AB31" s="623"/>
      <c r="AC31" s="623"/>
      <c r="AD31" s="630"/>
      <c r="AF31" s="1551"/>
      <c r="AG31" s="934"/>
    </row>
    <row r="32" spans="2:33" x14ac:dyDescent="0.35">
      <c r="B32" s="347"/>
      <c r="C32" s="35"/>
      <c r="D32" s="34" t="s">
        <v>155</v>
      </c>
      <c r="E32" s="34"/>
      <c r="F32" s="34"/>
      <c r="G32" s="34"/>
      <c r="H32" s="34"/>
      <c r="I32" s="622" t="str">
        <f t="shared" si="8"/>
        <v xml:space="preserve"> </v>
      </c>
      <c r="J32" s="854"/>
      <c r="K32" s="634">
        <f t="shared" si="9"/>
        <v>0</v>
      </c>
      <c r="L32" s="623"/>
      <c r="M32" s="635"/>
      <c r="N32" s="635"/>
      <c r="O32" s="635"/>
      <c r="P32" s="635"/>
      <c r="Q32" s="635"/>
      <c r="R32" s="635"/>
      <c r="S32" s="635"/>
      <c r="T32" s="635"/>
      <c r="U32" s="635"/>
      <c r="V32" s="635"/>
      <c r="W32" s="635"/>
      <c r="X32" s="351"/>
      <c r="Y32" s="629">
        <f t="shared" si="10"/>
        <v>0</v>
      </c>
      <c r="Z32" s="623"/>
      <c r="AA32" s="623"/>
      <c r="AB32" s="623"/>
      <c r="AC32" s="623"/>
      <c r="AD32" s="630"/>
      <c r="AF32" s="1551"/>
      <c r="AG32" s="934"/>
    </row>
    <row r="33" spans="2:33" x14ac:dyDescent="0.35">
      <c r="B33" s="347"/>
      <c r="C33" s="35"/>
      <c r="D33" s="34" t="s">
        <v>156</v>
      </c>
      <c r="E33" s="34"/>
      <c r="F33" s="34"/>
      <c r="G33" s="34"/>
      <c r="H33" s="34"/>
      <c r="I33" s="622" t="str">
        <f t="shared" si="8"/>
        <v xml:space="preserve"> </v>
      </c>
      <c r="J33" s="854"/>
      <c r="K33" s="634">
        <f t="shared" si="9"/>
        <v>0</v>
      </c>
      <c r="L33" s="623"/>
      <c r="M33" s="635"/>
      <c r="N33" s="635"/>
      <c r="O33" s="635"/>
      <c r="P33" s="635"/>
      <c r="Q33" s="635"/>
      <c r="R33" s="635"/>
      <c r="S33" s="635"/>
      <c r="T33" s="635"/>
      <c r="U33" s="635"/>
      <c r="V33" s="635"/>
      <c r="W33" s="635"/>
      <c r="X33" s="351"/>
      <c r="Y33" s="629">
        <f t="shared" si="10"/>
        <v>0</v>
      </c>
      <c r="Z33" s="623"/>
      <c r="AA33" s="623"/>
      <c r="AB33" s="623"/>
      <c r="AC33" s="623"/>
      <c r="AD33" s="630"/>
      <c r="AF33" s="1551"/>
      <c r="AG33" s="934"/>
    </row>
    <row r="34" spans="2:33" x14ac:dyDescent="0.35">
      <c r="B34" s="347"/>
      <c r="C34" s="35"/>
      <c r="D34" s="34" t="s">
        <v>157</v>
      </c>
      <c r="E34" s="34"/>
      <c r="F34" s="34"/>
      <c r="G34" s="34"/>
      <c r="H34" s="34"/>
      <c r="I34" s="622" t="str">
        <f t="shared" si="8"/>
        <v xml:space="preserve"> </v>
      </c>
      <c r="J34" s="854"/>
      <c r="K34" s="634">
        <f t="shared" si="9"/>
        <v>0</v>
      </c>
      <c r="L34" s="623"/>
      <c r="M34" s="635"/>
      <c r="N34" s="635"/>
      <c r="O34" s="635"/>
      <c r="P34" s="635"/>
      <c r="Q34" s="635"/>
      <c r="R34" s="635"/>
      <c r="S34" s="635"/>
      <c r="T34" s="635"/>
      <c r="U34" s="635"/>
      <c r="V34" s="635"/>
      <c r="W34" s="635"/>
      <c r="X34" s="351"/>
      <c r="Y34" s="629">
        <f t="shared" si="10"/>
        <v>0</v>
      </c>
      <c r="Z34" s="623"/>
      <c r="AA34" s="623"/>
      <c r="AB34" s="623"/>
      <c r="AC34" s="623"/>
      <c r="AD34" s="630"/>
      <c r="AF34" s="1551"/>
      <c r="AG34" s="934"/>
    </row>
    <row r="35" spans="2:33" x14ac:dyDescent="0.35">
      <c r="B35" s="347"/>
      <c r="C35" s="35"/>
      <c r="D35" s="34" t="s">
        <v>158</v>
      </c>
      <c r="E35" s="34"/>
      <c r="F35" s="34"/>
      <c r="G35" s="34"/>
      <c r="H35" s="34"/>
      <c r="I35" s="622" t="str">
        <f t="shared" si="8"/>
        <v xml:space="preserve"> </v>
      </c>
      <c r="J35" s="854"/>
      <c r="K35" s="634">
        <f t="shared" si="9"/>
        <v>0</v>
      </c>
      <c r="L35" s="623"/>
      <c r="M35" s="635"/>
      <c r="N35" s="635"/>
      <c r="O35" s="635"/>
      <c r="P35" s="635"/>
      <c r="Q35" s="635"/>
      <c r="R35" s="635"/>
      <c r="S35" s="635"/>
      <c r="T35" s="635"/>
      <c r="U35" s="635"/>
      <c r="V35" s="635"/>
      <c r="W35" s="635"/>
      <c r="X35" s="351"/>
      <c r="Y35" s="629">
        <f t="shared" si="10"/>
        <v>0</v>
      </c>
      <c r="Z35" s="623"/>
      <c r="AA35" s="623"/>
      <c r="AB35" s="623"/>
      <c r="AC35" s="623"/>
      <c r="AD35" s="630"/>
      <c r="AF35" s="1551"/>
      <c r="AG35" s="934"/>
    </row>
    <row r="36" spans="2:33" x14ac:dyDescent="0.35">
      <c r="B36" s="347"/>
      <c r="C36" s="35"/>
      <c r="D36" s="34" t="s">
        <v>159</v>
      </c>
      <c r="E36" s="34"/>
      <c r="F36" s="34"/>
      <c r="G36" s="34"/>
      <c r="H36" s="34"/>
      <c r="I36" s="622" t="str">
        <f t="shared" si="8"/>
        <v xml:space="preserve"> </v>
      </c>
      <c r="J36" s="854"/>
      <c r="K36" s="634">
        <f t="shared" si="9"/>
        <v>0</v>
      </c>
      <c r="L36" s="623"/>
      <c r="M36" s="635"/>
      <c r="N36" s="635"/>
      <c r="O36" s="635"/>
      <c r="P36" s="635"/>
      <c r="Q36" s="635"/>
      <c r="R36" s="635"/>
      <c r="S36" s="635"/>
      <c r="T36" s="635"/>
      <c r="U36" s="635"/>
      <c r="V36" s="635"/>
      <c r="W36" s="635"/>
      <c r="X36" s="351"/>
      <c r="Y36" s="629">
        <f t="shared" si="10"/>
        <v>0</v>
      </c>
      <c r="Z36" s="623"/>
      <c r="AA36" s="623"/>
      <c r="AB36" s="623"/>
      <c r="AC36" s="623"/>
      <c r="AD36" s="630"/>
      <c r="AF36" s="1551"/>
      <c r="AG36" s="934"/>
    </row>
    <row r="37" spans="2:33" x14ac:dyDescent="0.35">
      <c r="B37" s="347"/>
      <c r="C37" s="35"/>
      <c r="D37" s="34" t="s">
        <v>160</v>
      </c>
      <c r="E37" s="34"/>
      <c r="F37" s="34"/>
      <c r="G37" s="34"/>
      <c r="H37" s="34"/>
      <c r="I37" s="622" t="str">
        <f t="shared" si="8"/>
        <v xml:space="preserve"> </v>
      </c>
      <c r="J37" s="854"/>
      <c r="K37" s="634">
        <f t="shared" si="9"/>
        <v>0</v>
      </c>
      <c r="L37" s="1762"/>
      <c r="M37" s="635"/>
      <c r="N37" s="635"/>
      <c r="O37" s="635"/>
      <c r="P37" s="635"/>
      <c r="Q37" s="635"/>
      <c r="R37" s="635"/>
      <c r="S37" s="635"/>
      <c r="T37" s="635"/>
      <c r="U37" s="635"/>
      <c r="V37" s="635"/>
      <c r="W37" s="635"/>
      <c r="X37" s="351"/>
      <c r="Y37" s="629">
        <f t="shared" si="10"/>
        <v>0</v>
      </c>
      <c r="Z37" s="623"/>
      <c r="AA37" s="623"/>
      <c r="AB37" s="623"/>
      <c r="AC37" s="623"/>
      <c r="AD37" s="630"/>
      <c r="AF37" s="1551"/>
      <c r="AG37" s="934"/>
    </row>
    <row r="38" spans="2:33" x14ac:dyDescent="0.35">
      <c r="B38" s="347"/>
      <c r="C38" s="35"/>
      <c r="D38" s="34" t="s">
        <v>161</v>
      </c>
      <c r="E38" s="34"/>
      <c r="F38" s="34"/>
      <c r="G38" s="34"/>
      <c r="H38" s="34"/>
      <c r="I38" s="622" t="str">
        <f t="shared" si="8"/>
        <v xml:space="preserve"> </v>
      </c>
      <c r="J38" s="854"/>
      <c r="K38" s="634">
        <f t="shared" si="9"/>
        <v>0</v>
      </c>
      <c r="L38" s="623"/>
      <c r="M38" s="635"/>
      <c r="N38" s="635"/>
      <c r="O38" s="635"/>
      <c r="P38" s="635"/>
      <c r="Q38" s="635"/>
      <c r="R38" s="635"/>
      <c r="S38" s="635"/>
      <c r="T38" s="635"/>
      <c r="U38" s="635"/>
      <c r="V38" s="635"/>
      <c r="W38" s="635"/>
      <c r="X38" s="351"/>
      <c r="Y38" s="629">
        <f t="shared" si="10"/>
        <v>0</v>
      </c>
      <c r="Z38" s="623"/>
      <c r="AA38" s="623"/>
      <c r="AB38" s="623"/>
      <c r="AC38" s="623"/>
      <c r="AD38" s="630"/>
      <c r="AF38" s="1551"/>
      <c r="AG38" s="934"/>
    </row>
    <row r="39" spans="2:33" x14ac:dyDescent="0.35">
      <c r="B39" s="347"/>
      <c r="C39" s="35"/>
      <c r="D39" s="34" t="s">
        <v>162</v>
      </c>
      <c r="E39" s="34"/>
      <c r="F39" s="34"/>
      <c r="G39" s="34"/>
      <c r="H39" s="34"/>
      <c r="I39" s="622" t="str">
        <f t="shared" si="8"/>
        <v xml:space="preserve"> </v>
      </c>
      <c r="J39" s="854"/>
      <c r="K39" s="634">
        <f t="shared" si="9"/>
        <v>0</v>
      </c>
      <c r="L39" s="623"/>
      <c r="M39" s="635"/>
      <c r="N39" s="635"/>
      <c r="O39" s="635"/>
      <c r="P39" s="635"/>
      <c r="Q39" s="635"/>
      <c r="R39" s="635"/>
      <c r="S39" s="635"/>
      <c r="T39" s="635"/>
      <c r="U39" s="635"/>
      <c r="V39" s="635"/>
      <c r="W39" s="635"/>
      <c r="X39" s="351"/>
      <c r="Y39" s="629">
        <f t="shared" si="10"/>
        <v>0</v>
      </c>
      <c r="Z39" s="623"/>
      <c r="AA39" s="623"/>
      <c r="AB39" s="623"/>
      <c r="AC39" s="623"/>
      <c r="AD39" s="630"/>
      <c r="AF39" s="1551"/>
      <c r="AG39" s="934"/>
    </row>
    <row r="40" spans="2:33" ht="15" thickBot="1" x14ac:dyDescent="0.4">
      <c r="B40" s="347"/>
      <c r="C40" s="35"/>
      <c r="D40" s="39" t="s">
        <v>391</v>
      </c>
      <c r="E40" s="2243"/>
      <c r="F40" s="2244"/>
      <c r="G40" s="2245"/>
      <c r="H40" s="39"/>
      <c r="I40" s="625" t="str">
        <f t="shared" si="8"/>
        <v xml:space="preserve"> </v>
      </c>
      <c r="J40" s="855"/>
      <c r="K40" s="636">
        <f t="shared" si="9"/>
        <v>0</v>
      </c>
      <c r="L40" s="637"/>
      <c r="M40" s="638"/>
      <c r="N40" s="638"/>
      <c r="O40" s="638"/>
      <c r="P40" s="638"/>
      <c r="Q40" s="638"/>
      <c r="R40" s="638"/>
      <c r="S40" s="638"/>
      <c r="T40" s="638"/>
      <c r="U40" s="638"/>
      <c r="V40" s="638"/>
      <c r="W40" s="638"/>
      <c r="X40" s="351"/>
      <c r="Y40" s="640">
        <f t="shared" si="10"/>
        <v>0</v>
      </c>
      <c r="Z40" s="637"/>
      <c r="AA40" s="637"/>
      <c r="AB40" s="637"/>
      <c r="AC40" s="637"/>
      <c r="AD40" s="641"/>
      <c r="AF40" s="1552"/>
      <c r="AG40" s="934"/>
    </row>
    <row r="41" spans="2:33" ht="15" thickBot="1" x14ac:dyDescent="0.4">
      <c r="B41" s="347"/>
      <c r="C41" s="35"/>
      <c r="D41" s="34"/>
      <c r="E41" s="34"/>
      <c r="F41" s="34"/>
      <c r="G41" s="38" t="s">
        <v>146</v>
      </c>
      <c r="H41" s="38"/>
      <c r="I41" s="284" t="str">
        <f t="shared" si="8"/>
        <v xml:space="preserve"> </v>
      </c>
      <c r="J41" s="27">
        <f t="shared" ref="J41:W41" si="11">SUM(J25:J40)</f>
        <v>0</v>
      </c>
      <c r="K41" s="20">
        <f t="shared" si="11"/>
        <v>0</v>
      </c>
      <c r="L41" s="898">
        <f t="shared" si="11"/>
        <v>0</v>
      </c>
      <c r="M41" s="899">
        <f t="shared" si="11"/>
        <v>0</v>
      </c>
      <c r="N41" s="899">
        <f t="shared" si="11"/>
        <v>0</v>
      </c>
      <c r="O41" s="899">
        <f t="shared" si="11"/>
        <v>0</v>
      </c>
      <c r="P41" s="899">
        <f t="shared" ref="P41:U41" si="12">SUM(P25:P40)</f>
        <v>0</v>
      </c>
      <c r="Q41" s="899">
        <f t="shared" si="12"/>
        <v>0</v>
      </c>
      <c r="R41" s="899">
        <f t="shared" si="12"/>
        <v>0</v>
      </c>
      <c r="S41" s="899">
        <f t="shared" si="12"/>
        <v>0</v>
      </c>
      <c r="T41" s="899">
        <f t="shared" si="12"/>
        <v>0</v>
      </c>
      <c r="U41" s="899">
        <f t="shared" si="12"/>
        <v>0</v>
      </c>
      <c r="V41" s="899">
        <f t="shared" si="11"/>
        <v>0</v>
      </c>
      <c r="W41" s="899">
        <f t="shared" si="11"/>
        <v>0</v>
      </c>
      <c r="X41" s="352"/>
      <c r="Y41" s="353">
        <f t="shared" ref="Y41:AD41" si="13">SUM(Y25:Y40)</f>
        <v>0</v>
      </c>
      <c r="Z41" s="898">
        <f t="shared" si="13"/>
        <v>0</v>
      </c>
      <c r="AA41" s="898">
        <f t="shared" si="13"/>
        <v>0</v>
      </c>
      <c r="AB41" s="898">
        <f t="shared" si="13"/>
        <v>0</v>
      </c>
      <c r="AC41" s="898">
        <f t="shared" si="13"/>
        <v>0</v>
      </c>
      <c r="AD41" s="900">
        <f t="shared" si="13"/>
        <v>0</v>
      </c>
      <c r="AG41" s="934"/>
    </row>
    <row r="42" spans="2:33" ht="9" customHeight="1" thickBot="1" x14ac:dyDescent="0.4">
      <c r="B42" s="354"/>
      <c r="C42" s="22"/>
      <c r="D42" s="22"/>
      <c r="E42" s="22"/>
      <c r="F42" s="22"/>
      <c r="G42" s="22"/>
      <c r="H42" s="22"/>
      <c r="I42" s="318"/>
      <c r="J42" s="1438"/>
      <c r="K42" s="1439"/>
      <c r="L42" s="355"/>
      <c r="M42" s="23"/>
      <c r="N42" s="23"/>
      <c r="O42" s="23"/>
      <c r="P42" s="1439"/>
      <c r="Q42" s="1439"/>
      <c r="R42" s="1439"/>
      <c r="S42" s="1439"/>
      <c r="T42" s="1439"/>
      <c r="U42" s="1439"/>
      <c r="V42" s="1439"/>
      <c r="W42" s="23"/>
      <c r="X42" s="356"/>
      <c r="Y42" s="23"/>
      <c r="Z42" s="355"/>
      <c r="AA42" s="355"/>
      <c r="AB42" s="355"/>
      <c r="AC42" s="355"/>
      <c r="AD42" s="26"/>
      <c r="AE42" s="26"/>
      <c r="AF42" s="26"/>
      <c r="AG42" s="1566"/>
    </row>
    <row r="43" spans="2:33" ht="15" thickBot="1" x14ac:dyDescent="0.4">
      <c r="B43" s="347"/>
      <c r="C43" s="62" t="s">
        <v>163</v>
      </c>
      <c r="D43" s="62"/>
      <c r="E43" s="62"/>
      <c r="F43" s="62"/>
      <c r="G43" s="62"/>
      <c r="H43" s="37"/>
      <c r="I43" s="37"/>
      <c r="J43" s="1434"/>
      <c r="K43" s="1434"/>
      <c r="L43" s="1435"/>
      <c r="M43" s="1433"/>
      <c r="N43" s="1433"/>
      <c r="O43" s="1436"/>
      <c r="P43" s="1436"/>
      <c r="Q43" s="1436"/>
      <c r="R43" s="1436"/>
      <c r="S43" s="1436"/>
      <c r="T43" s="1436"/>
      <c r="U43" s="1436"/>
      <c r="V43" s="1436"/>
      <c r="W43" s="1436"/>
      <c r="X43" s="1437"/>
      <c r="Y43" s="1433"/>
      <c r="Z43" s="1436"/>
      <c r="AA43" s="1436"/>
      <c r="AB43" s="1436"/>
      <c r="AC43" s="1436"/>
      <c r="AD43" s="16"/>
      <c r="AE43" s="16"/>
      <c r="AF43" s="16"/>
      <c r="AG43" s="1567"/>
    </row>
    <row r="44" spans="2:33" x14ac:dyDescent="0.35">
      <c r="B44" s="347"/>
      <c r="C44" s="35"/>
      <c r="D44" s="123" t="s">
        <v>164</v>
      </c>
      <c r="E44" s="123"/>
      <c r="F44" s="123"/>
      <c r="G44" s="123"/>
      <c r="H44" s="123"/>
      <c r="I44" s="618" t="str">
        <f t="shared" ref="I44:I57" si="14">IFERROR(J44/J$123," ")</f>
        <v xml:space="preserve"> </v>
      </c>
      <c r="J44" s="856"/>
      <c r="K44" s="632">
        <f t="shared" ref="K44:K56" si="15">SUM(L44:W44)</f>
        <v>0</v>
      </c>
      <c r="L44" s="1763"/>
      <c r="M44" s="1764"/>
      <c r="N44" s="1764"/>
      <c r="O44" s="1764"/>
      <c r="P44" s="1764"/>
      <c r="Q44" s="633"/>
      <c r="R44" s="633"/>
      <c r="S44" s="633"/>
      <c r="T44" s="633"/>
      <c r="U44" s="633"/>
      <c r="V44" s="633"/>
      <c r="W44" s="1765"/>
      <c r="X44" s="350"/>
      <c r="Y44" s="639">
        <f t="shared" ref="Y44:Y56" si="16">SUM(Z44:AD44)</f>
        <v>0</v>
      </c>
      <c r="Z44" s="620"/>
      <c r="AA44" s="620"/>
      <c r="AB44" s="620"/>
      <c r="AC44" s="620"/>
      <c r="AD44" s="628"/>
      <c r="AF44" s="1550"/>
      <c r="AG44" s="934"/>
    </row>
    <row r="45" spans="2:33" x14ac:dyDescent="0.35">
      <c r="B45" s="347"/>
      <c r="C45" s="35"/>
      <c r="D45" s="34" t="s">
        <v>165</v>
      </c>
      <c r="E45" s="34"/>
      <c r="F45" s="34"/>
      <c r="G45" s="34"/>
      <c r="H45" s="34"/>
      <c r="I45" s="622" t="str">
        <f t="shared" si="14"/>
        <v xml:space="preserve"> </v>
      </c>
      <c r="J45" s="854"/>
      <c r="K45" s="634">
        <f t="shared" si="15"/>
        <v>0</v>
      </c>
      <c r="L45" s="623"/>
      <c r="M45" s="635"/>
      <c r="N45" s="635"/>
      <c r="O45" s="635"/>
      <c r="P45" s="635"/>
      <c r="Q45" s="635"/>
      <c r="R45" s="635"/>
      <c r="S45" s="635"/>
      <c r="T45" s="635"/>
      <c r="U45" s="635"/>
      <c r="V45" s="635"/>
      <c r="W45" s="635"/>
      <c r="X45" s="351"/>
      <c r="Y45" s="629">
        <f t="shared" si="16"/>
        <v>0</v>
      </c>
      <c r="Z45" s="623"/>
      <c r="AA45" s="623"/>
      <c r="AB45" s="623"/>
      <c r="AC45" s="623"/>
      <c r="AD45" s="630"/>
      <c r="AF45" s="1551"/>
      <c r="AG45" s="934"/>
    </row>
    <row r="46" spans="2:33" x14ac:dyDescent="0.35">
      <c r="B46" s="347"/>
      <c r="C46" s="35"/>
      <c r="D46" s="34" t="s">
        <v>166</v>
      </c>
      <c r="E46" s="34"/>
      <c r="F46" s="34"/>
      <c r="G46" s="34"/>
      <c r="H46" s="34"/>
      <c r="I46" s="622" t="str">
        <f t="shared" si="14"/>
        <v xml:space="preserve"> </v>
      </c>
      <c r="J46" s="854"/>
      <c r="K46" s="634">
        <f t="shared" si="15"/>
        <v>0</v>
      </c>
      <c r="L46" s="623"/>
      <c r="M46" s="635"/>
      <c r="N46" s="635"/>
      <c r="O46" s="635"/>
      <c r="P46" s="635"/>
      <c r="Q46" s="635"/>
      <c r="R46" s="635"/>
      <c r="S46" s="635"/>
      <c r="T46" s="635"/>
      <c r="U46" s="635"/>
      <c r="V46" s="635"/>
      <c r="W46" s="635"/>
      <c r="X46" s="351"/>
      <c r="Y46" s="629">
        <f t="shared" si="16"/>
        <v>0</v>
      </c>
      <c r="Z46" s="623"/>
      <c r="AA46" s="623"/>
      <c r="AB46" s="623"/>
      <c r="AC46" s="623"/>
      <c r="AD46" s="630"/>
      <c r="AF46" s="1551"/>
      <c r="AG46" s="934"/>
    </row>
    <row r="47" spans="2:33" x14ac:dyDescent="0.35">
      <c r="B47" s="347"/>
      <c r="C47" s="35"/>
      <c r="D47" s="34" t="s">
        <v>167</v>
      </c>
      <c r="E47" s="34"/>
      <c r="F47" s="34"/>
      <c r="G47" s="34"/>
      <c r="H47" s="34"/>
      <c r="I47" s="622" t="str">
        <f t="shared" si="14"/>
        <v xml:space="preserve"> </v>
      </c>
      <c r="J47" s="854"/>
      <c r="K47" s="634">
        <f t="shared" si="15"/>
        <v>0</v>
      </c>
      <c r="L47" s="623"/>
      <c r="M47" s="635"/>
      <c r="N47" s="635"/>
      <c r="O47" s="635"/>
      <c r="P47" s="635"/>
      <c r="Q47" s="635"/>
      <c r="R47" s="635"/>
      <c r="S47" s="635"/>
      <c r="T47" s="635"/>
      <c r="U47" s="635"/>
      <c r="V47" s="635"/>
      <c r="W47" s="635"/>
      <c r="X47" s="351"/>
      <c r="Y47" s="629">
        <f t="shared" si="16"/>
        <v>0</v>
      </c>
      <c r="Z47" s="623"/>
      <c r="AA47" s="623"/>
      <c r="AB47" s="623"/>
      <c r="AC47" s="623"/>
      <c r="AD47" s="630"/>
      <c r="AF47" s="1551"/>
      <c r="AG47" s="934"/>
    </row>
    <row r="48" spans="2:33" x14ac:dyDescent="0.35">
      <c r="B48" s="347"/>
      <c r="C48" s="35"/>
      <c r="D48" s="39" t="s">
        <v>168</v>
      </c>
      <c r="E48" s="39"/>
      <c r="F48" s="39"/>
      <c r="G48" s="39"/>
      <c r="H48" s="39"/>
      <c r="I48" s="622" t="str">
        <f t="shared" si="14"/>
        <v xml:space="preserve"> </v>
      </c>
      <c r="J48" s="854"/>
      <c r="K48" s="634">
        <f t="shared" si="15"/>
        <v>0</v>
      </c>
      <c r="L48" s="623"/>
      <c r="M48" s="635"/>
      <c r="N48" s="635"/>
      <c r="O48" s="635"/>
      <c r="P48" s="635"/>
      <c r="Q48" s="635"/>
      <c r="R48" s="635"/>
      <c r="S48" s="635"/>
      <c r="T48" s="635"/>
      <c r="U48" s="635"/>
      <c r="V48" s="635"/>
      <c r="W48" s="635"/>
      <c r="X48" s="351"/>
      <c r="Y48" s="629">
        <f t="shared" si="16"/>
        <v>0</v>
      </c>
      <c r="Z48" s="623"/>
      <c r="AA48" s="623"/>
      <c r="AB48" s="623"/>
      <c r="AC48" s="623"/>
      <c r="AD48" s="630"/>
      <c r="AF48" s="1551"/>
      <c r="AG48" s="934"/>
    </row>
    <row r="49" spans="2:33" x14ac:dyDescent="0.35">
      <c r="B49" s="347"/>
      <c r="C49" s="35"/>
      <c r="D49" s="34" t="s">
        <v>169</v>
      </c>
      <c r="E49" s="34"/>
      <c r="F49" s="34"/>
      <c r="G49" s="34"/>
      <c r="H49" s="34"/>
      <c r="I49" s="622" t="str">
        <f t="shared" si="14"/>
        <v xml:space="preserve"> </v>
      </c>
      <c r="J49" s="854"/>
      <c r="K49" s="634">
        <f t="shared" si="15"/>
        <v>0</v>
      </c>
      <c r="L49" s="623"/>
      <c r="M49" s="635"/>
      <c r="N49" s="635"/>
      <c r="O49" s="635"/>
      <c r="P49" s="635"/>
      <c r="Q49" s="635"/>
      <c r="R49" s="635"/>
      <c r="S49" s="635"/>
      <c r="T49" s="635"/>
      <c r="U49" s="635"/>
      <c r="V49" s="635"/>
      <c r="W49" s="635"/>
      <c r="X49" s="351"/>
      <c r="Y49" s="629">
        <f t="shared" si="16"/>
        <v>0</v>
      </c>
      <c r="Z49" s="623"/>
      <c r="AA49" s="623"/>
      <c r="AB49" s="623"/>
      <c r="AC49" s="623"/>
      <c r="AD49" s="630"/>
      <c r="AF49" s="1551"/>
      <c r="AG49" s="934"/>
    </row>
    <row r="50" spans="2:33" x14ac:dyDescent="0.35">
      <c r="B50" s="347"/>
      <c r="C50" s="35"/>
      <c r="D50" s="34" t="s">
        <v>170</v>
      </c>
      <c r="E50" s="34"/>
      <c r="F50" s="34"/>
      <c r="G50" s="34"/>
      <c r="H50" s="34"/>
      <c r="I50" s="622" t="str">
        <f t="shared" si="14"/>
        <v xml:space="preserve"> </v>
      </c>
      <c r="J50" s="854"/>
      <c r="K50" s="634">
        <f t="shared" si="15"/>
        <v>0</v>
      </c>
      <c r="L50" s="623"/>
      <c r="M50" s="635"/>
      <c r="N50" s="635"/>
      <c r="O50" s="635"/>
      <c r="P50" s="635"/>
      <c r="Q50" s="635"/>
      <c r="R50" s="635"/>
      <c r="S50" s="635"/>
      <c r="T50" s="635"/>
      <c r="U50" s="635"/>
      <c r="V50" s="635"/>
      <c r="W50" s="635"/>
      <c r="X50" s="351"/>
      <c r="Y50" s="629">
        <f t="shared" si="16"/>
        <v>0</v>
      </c>
      <c r="Z50" s="623"/>
      <c r="AA50" s="623"/>
      <c r="AB50" s="623"/>
      <c r="AC50" s="623"/>
      <c r="AD50" s="630"/>
      <c r="AF50" s="1551"/>
      <c r="AG50" s="934"/>
    </row>
    <row r="51" spans="2:33" x14ac:dyDescent="0.35">
      <c r="B51" s="347"/>
      <c r="C51" s="35"/>
      <c r="D51" s="34" t="s">
        <v>171</v>
      </c>
      <c r="E51" s="34"/>
      <c r="F51" s="34"/>
      <c r="G51" s="34"/>
      <c r="H51" s="34"/>
      <c r="I51" s="622" t="str">
        <f t="shared" si="14"/>
        <v xml:space="preserve"> </v>
      </c>
      <c r="J51" s="854"/>
      <c r="K51" s="634">
        <f t="shared" si="15"/>
        <v>0</v>
      </c>
      <c r="L51" s="623"/>
      <c r="M51" s="635"/>
      <c r="N51" s="635"/>
      <c r="O51" s="635"/>
      <c r="P51" s="635"/>
      <c r="Q51" s="635"/>
      <c r="R51" s="635"/>
      <c r="S51" s="635"/>
      <c r="T51" s="635"/>
      <c r="U51" s="635"/>
      <c r="V51" s="635"/>
      <c r="W51" s="635"/>
      <c r="X51" s="351"/>
      <c r="Y51" s="629">
        <f t="shared" si="16"/>
        <v>0</v>
      </c>
      <c r="Z51" s="623"/>
      <c r="AA51" s="623"/>
      <c r="AB51" s="623"/>
      <c r="AC51" s="623"/>
      <c r="AD51" s="630"/>
      <c r="AF51" s="1551"/>
      <c r="AG51" s="934"/>
    </row>
    <row r="52" spans="2:33" x14ac:dyDescent="0.35">
      <c r="B52" s="347"/>
      <c r="C52" s="35"/>
      <c r="D52" s="39" t="s">
        <v>172</v>
      </c>
      <c r="E52" s="39"/>
      <c r="F52" s="39"/>
      <c r="G52" s="39"/>
      <c r="H52" s="39"/>
      <c r="I52" s="622" t="str">
        <f t="shared" si="14"/>
        <v xml:space="preserve"> </v>
      </c>
      <c r="J52" s="854"/>
      <c r="K52" s="634">
        <f t="shared" si="15"/>
        <v>0</v>
      </c>
      <c r="L52" s="623"/>
      <c r="M52" s="635"/>
      <c r="N52" s="635"/>
      <c r="O52" s="635"/>
      <c r="P52" s="635"/>
      <c r="Q52" s="635"/>
      <c r="R52" s="635"/>
      <c r="S52" s="635"/>
      <c r="T52" s="635"/>
      <c r="U52" s="635"/>
      <c r="V52" s="635"/>
      <c r="W52" s="635"/>
      <c r="X52" s="351"/>
      <c r="Y52" s="629">
        <f t="shared" si="16"/>
        <v>0</v>
      </c>
      <c r="Z52" s="623"/>
      <c r="AA52" s="623"/>
      <c r="AB52" s="623"/>
      <c r="AC52" s="623"/>
      <c r="AD52" s="630"/>
      <c r="AF52" s="1551"/>
      <c r="AG52" s="934"/>
    </row>
    <row r="53" spans="2:33" x14ac:dyDescent="0.35">
      <c r="B53" s="347"/>
      <c r="C53" s="35"/>
      <c r="D53" s="39" t="s">
        <v>173</v>
      </c>
      <c r="E53" s="39"/>
      <c r="F53" s="39"/>
      <c r="G53" s="39"/>
      <c r="H53" s="39"/>
      <c r="I53" s="622" t="str">
        <f t="shared" si="14"/>
        <v xml:space="preserve"> </v>
      </c>
      <c r="J53" s="854"/>
      <c r="K53" s="634">
        <f t="shared" si="15"/>
        <v>0</v>
      </c>
      <c r="L53" s="623"/>
      <c r="M53" s="635"/>
      <c r="N53" s="635"/>
      <c r="O53" s="635"/>
      <c r="P53" s="635"/>
      <c r="Q53" s="635"/>
      <c r="R53" s="635"/>
      <c r="S53" s="635"/>
      <c r="T53" s="635"/>
      <c r="U53" s="635"/>
      <c r="V53" s="635"/>
      <c r="W53" s="635"/>
      <c r="X53" s="351"/>
      <c r="Y53" s="629">
        <f t="shared" si="16"/>
        <v>0</v>
      </c>
      <c r="Z53" s="623"/>
      <c r="AA53" s="623"/>
      <c r="AB53" s="623"/>
      <c r="AC53" s="623"/>
      <c r="AD53" s="630"/>
      <c r="AF53" s="1551"/>
      <c r="AG53" s="934"/>
    </row>
    <row r="54" spans="2:33" x14ac:dyDescent="0.35">
      <c r="B54" s="347"/>
      <c r="C54" s="35"/>
      <c r="D54" s="39" t="s">
        <v>174</v>
      </c>
      <c r="E54" s="39"/>
      <c r="F54" s="39"/>
      <c r="G54" s="39"/>
      <c r="H54" s="39"/>
      <c r="I54" s="622" t="str">
        <f t="shared" si="14"/>
        <v xml:space="preserve"> </v>
      </c>
      <c r="J54" s="854"/>
      <c r="K54" s="634">
        <f t="shared" si="15"/>
        <v>0</v>
      </c>
      <c r="L54" s="642"/>
      <c r="M54" s="643"/>
      <c r="N54" s="643"/>
      <c r="O54" s="643"/>
      <c r="P54" s="643"/>
      <c r="Q54" s="643"/>
      <c r="R54" s="643"/>
      <c r="S54" s="643"/>
      <c r="T54" s="643"/>
      <c r="U54" s="643"/>
      <c r="V54" s="643"/>
      <c r="W54" s="643"/>
      <c r="X54" s="351"/>
      <c r="Y54" s="629">
        <f t="shared" si="16"/>
        <v>0</v>
      </c>
      <c r="Z54" s="642"/>
      <c r="AA54" s="642"/>
      <c r="AB54" s="642"/>
      <c r="AC54" s="642"/>
      <c r="AD54" s="645"/>
      <c r="AF54" s="1551"/>
      <c r="AG54" s="934"/>
    </row>
    <row r="55" spans="2:33" x14ac:dyDescent="0.35">
      <c r="B55" s="347"/>
      <c r="C55" s="35"/>
      <c r="D55" s="66" t="s">
        <v>175</v>
      </c>
      <c r="E55" s="66"/>
      <c r="F55" s="66"/>
      <c r="G55" s="66"/>
      <c r="H55" s="66"/>
      <c r="I55" s="622" t="str">
        <f t="shared" si="14"/>
        <v xml:space="preserve"> </v>
      </c>
      <c r="J55" s="854"/>
      <c r="K55" s="634">
        <f t="shared" si="15"/>
        <v>0</v>
      </c>
      <c r="L55" s="642"/>
      <c r="M55" s="643"/>
      <c r="N55" s="643"/>
      <c r="O55" s="643"/>
      <c r="P55" s="643"/>
      <c r="Q55" s="643"/>
      <c r="R55" s="643"/>
      <c r="S55" s="643"/>
      <c r="T55" s="643"/>
      <c r="U55" s="643"/>
      <c r="V55" s="643"/>
      <c r="W55" s="643"/>
      <c r="X55" s="351"/>
      <c r="Y55" s="629">
        <f t="shared" si="16"/>
        <v>0</v>
      </c>
      <c r="Z55" s="642"/>
      <c r="AA55" s="642"/>
      <c r="AB55" s="642"/>
      <c r="AC55" s="642"/>
      <c r="AD55" s="645"/>
      <c r="AF55" s="1551"/>
      <c r="AG55" s="934"/>
    </row>
    <row r="56" spans="2:33" ht="15" thickBot="1" x14ac:dyDescent="0.4">
      <c r="B56" s="347"/>
      <c r="C56" s="35"/>
      <c r="D56" s="39" t="s">
        <v>391</v>
      </c>
      <c r="E56" s="2243"/>
      <c r="F56" s="2244"/>
      <c r="G56" s="2245"/>
      <c r="H56" s="39"/>
      <c r="I56" s="625" t="str">
        <f t="shared" si="14"/>
        <v xml:space="preserve"> </v>
      </c>
      <c r="J56" s="855"/>
      <c r="K56" s="636">
        <f t="shared" si="15"/>
        <v>0</v>
      </c>
      <c r="L56" s="626"/>
      <c r="M56" s="644"/>
      <c r="N56" s="644"/>
      <c r="O56" s="644"/>
      <c r="P56" s="644"/>
      <c r="Q56" s="644"/>
      <c r="R56" s="644"/>
      <c r="S56" s="644"/>
      <c r="T56" s="644"/>
      <c r="U56" s="644"/>
      <c r="V56" s="644"/>
      <c r="W56" s="644"/>
      <c r="X56" s="351"/>
      <c r="Y56" s="640">
        <f t="shared" si="16"/>
        <v>0</v>
      </c>
      <c r="Z56" s="626"/>
      <c r="AA56" s="626"/>
      <c r="AB56" s="626"/>
      <c r="AC56" s="626"/>
      <c r="AD56" s="631"/>
      <c r="AF56" s="1552"/>
      <c r="AG56" s="934"/>
    </row>
    <row r="57" spans="2:33" ht="15" thickBot="1" x14ac:dyDescent="0.4">
      <c r="B57" s="347"/>
      <c r="C57" s="35"/>
      <c r="D57" s="34"/>
      <c r="E57" s="34"/>
      <c r="F57" s="34"/>
      <c r="G57" s="38" t="s">
        <v>146</v>
      </c>
      <c r="H57" s="38"/>
      <c r="I57" s="284" t="str">
        <f t="shared" si="14"/>
        <v xml:space="preserve"> </v>
      </c>
      <c r="J57" s="27">
        <f t="shared" ref="J57:W57" si="17">SUM(J44:J56)</f>
        <v>0</v>
      </c>
      <c r="K57" s="20">
        <f t="shared" si="17"/>
        <v>0</v>
      </c>
      <c r="L57" s="898">
        <f t="shared" si="17"/>
        <v>0</v>
      </c>
      <c r="M57" s="899">
        <f t="shared" si="17"/>
        <v>0</v>
      </c>
      <c r="N57" s="899">
        <f t="shared" si="17"/>
        <v>0</v>
      </c>
      <c r="O57" s="899">
        <f t="shared" si="17"/>
        <v>0</v>
      </c>
      <c r="P57" s="899">
        <f t="shared" ref="P57:U57" si="18">SUM(P44:P56)</f>
        <v>0</v>
      </c>
      <c r="Q57" s="899">
        <f t="shared" si="18"/>
        <v>0</v>
      </c>
      <c r="R57" s="899">
        <f t="shared" si="18"/>
        <v>0</v>
      </c>
      <c r="S57" s="899">
        <f t="shared" si="18"/>
        <v>0</v>
      </c>
      <c r="T57" s="899">
        <f t="shared" si="18"/>
        <v>0</v>
      </c>
      <c r="U57" s="899">
        <f t="shared" si="18"/>
        <v>0</v>
      </c>
      <c r="V57" s="899">
        <f t="shared" si="17"/>
        <v>0</v>
      </c>
      <c r="W57" s="899">
        <f t="shared" si="17"/>
        <v>0</v>
      </c>
      <c r="X57" s="352"/>
      <c r="Y57" s="353">
        <f t="shared" ref="Y57:AD57" si="19">SUM(Y44:Y56)</f>
        <v>0</v>
      </c>
      <c r="Z57" s="898">
        <f t="shared" si="19"/>
        <v>0</v>
      </c>
      <c r="AA57" s="898">
        <f t="shared" si="19"/>
        <v>0</v>
      </c>
      <c r="AB57" s="898">
        <f t="shared" si="19"/>
        <v>0</v>
      </c>
      <c r="AC57" s="898">
        <f t="shared" si="19"/>
        <v>0</v>
      </c>
      <c r="AD57" s="900">
        <f t="shared" si="19"/>
        <v>0</v>
      </c>
      <c r="AG57" s="934"/>
    </row>
    <row r="58" spans="2:33" ht="3.75" customHeight="1" x14ac:dyDescent="0.35">
      <c r="B58" s="347"/>
      <c r="C58" s="34"/>
      <c r="D58" s="34"/>
      <c r="E58" s="34"/>
      <c r="F58" s="34"/>
      <c r="G58" s="34"/>
      <c r="H58" s="34"/>
      <c r="I58" s="115"/>
      <c r="J58" s="1440"/>
      <c r="K58" s="1441"/>
      <c r="L58" s="357"/>
      <c r="M58" s="286"/>
      <c r="N58" s="286"/>
      <c r="O58" s="286"/>
      <c r="P58" s="1441"/>
      <c r="Q58" s="1441"/>
      <c r="R58" s="1441"/>
      <c r="S58" s="1441"/>
      <c r="T58" s="1441"/>
      <c r="U58" s="1441"/>
      <c r="V58" s="1441"/>
      <c r="W58" s="286"/>
      <c r="X58" s="358"/>
      <c r="Y58" s="286"/>
      <c r="Z58" s="357"/>
      <c r="AA58" s="357"/>
      <c r="AB58" s="357"/>
      <c r="AC58" s="357"/>
      <c r="AD58" s="286"/>
      <c r="AG58" s="934"/>
    </row>
    <row r="59" spans="2:33" ht="15" thickBot="1" x14ac:dyDescent="0.4">
      <c r="B59" s="347"/>
      <c r="C59" s="62" t="s">
        <v>176</v>
      </c>
      <c r="D59" s="62"/>
      <c r="E59" s="62"/>
      <c r="F59" s="62"/>
      <c r="G59" s="62"/>
      <c r="H59" s="37"/>
      <c r="I59" s="37"/>
      <c r="J59" s="1434"/>
      <c r="K59" s="1434"/>
      <c r="L59" s="1435"/>
      <c r="M59" s="1433"/>
      <c r="N59" s="1433"/>
      <c r="O59" s="1436"/>
      <c r="P59" s="1436"/>
      <c r="Q59" s="1436"/>
      <c r="R59" s="1436"/>
      <c r="S59" s="1436"/>
      <c r="T59" s="1436"/>
      <c r="U59" s="1436"/>
      <c r="V59" s="1436"/>
      <c r="W59" s="1436"/>
      <c r="X59" s="1437"/>
      <c r="Y59" s="1433"/>
      <c r="Z59" s="1436"/>
      <c r="AA59" s="1436"/>
      <c r="AB59" s="1436"/>
      <c r="AC59" s="1436"/>
      <c r="AD59" s="1436"/>
      <c r="AG59" s="934"/>
    </row>
    <row r="60" spans="2:33" x14ac:dyDescent="0.35">
      <c r="B60" s="347"/>
      <c r="C60" s="35"/>
      <c r="D60" s="123" t="s">
        <v>177</v>
      </c>
      <c r="E60" s="123"/>
      <c r="F60" s="123"/>
      <c r="G60" s="123"/>
      <c r="H60" s="123"/>
      <c r="I60" s="618" t="str">
        <f>IFERROR(J60/J$123," ")</f>
        <v xml:space="preserve"> </v>
      </c>
      <c r="J60" s="856"/>
      <c r="K60" s="632">
        <f>SUM(L60:W60)</f>
        <v>0</v>
      </c>
      <c r="L60" s="1766"/>
      <c r="M60" s="1767"/>
      <c r="N60" s="1767"/>
      <c r="O60" s="1767"/>
      <c r="P60" s="1767"/>
      <c r="Q60" s="633"/>
      <c r="R60" s="633"/>
      <c r="S60" s="633"/>
      <c r="T60" s="633"/>
      <c r="U60" s="633"/>
      <c r="V60" s="633"/>
      <c r="W60" s="633"/>
      <c r="X60" s="350"/>
      <c r="Y60" s="639">
        <f>SUM(Z60:AD60)</f>
        <v>0</v>
      </c>
      <c r="Z60" s="620"/>
      <c r="AA60" s="620"/>
      <c r="AB60" s="620"/>
      <c r="AC60" s="620"/>
      <c r="AD60" s="628"/>
      <c r="AF60" s="1550"/>
      <c r="AG60" s="934"/>
    </row>
    <row r="61" spans="2:33" x14ac:dyDescent="0.35">
      <c r="B61" s="347"/>
      <c r="C61" s="35"/>
      <c r="D61" s="34" t="s">
        <v>178</v>
      </c>
      <c r="E61" s="34"/>
      <c r="F61" s="34"/>
      <c r="G61" s="34"/>
      <c r="H61" s="34"/>
      <c r="I61" s="622" t="str">
        <f>IFERROR(J61/J$123," ")</f>
        <v xml:space="preserve"> </v>
      </c>
      <c r="J61" s="854"/>
      <c r="K61" s="634">
        <f>SUM(L61:W61)</f>
        <v>0</v>
      </c>
      <c r="L61" s="623"/>
      <c r="M61" s="635"/>
      <c r="N61" s="635"/>
      <c r="O61" s="635"/>
      <c r="P61" s="635"/>
      <c r="Q61" s="635"/>
      <c r="R61" s="635"/>
      <c r="S61" s="635"/>
      <c r="T61" s="635"/>
      <c r="U61" s="635"/>
      <c r="V61" s="635"/>
      <c r="W61" s="635"/>
      <c r="X61" s="1780"/>
      <c r="Y61" s="629">
        <f>SUM(Z61:AD61)</f>
        <v>0</v>
      </c>
      <c r="Z61" s="623"/>
      <c r="AA61" s="623"/>
      <c r="AB61" s="623"/>
      <c r="AC61" s="623"/>
      <c r="AD61" s="630"/>
      <c r="AF61" s="1551"/>
      <c r="AG61" s="934"/>
    </row>
    <row r="62" spans="2:33" ht="15" thickBot="1" x14ac:dyDescent="0.4">
      <c r="B62" s="347"/>
      <c r="C62" s="35"/>
      <c r="D62" s="39" t="s">
        <v>391</v>
      </c>
      <c r="E62" s="2243"/>
      <c r="F62" s="2244"/>
      <c r="G62" s="2245"/>
      <c r="H62" s="34"/>
      <c r="I62" s="625" t="str">
        <f>IFERROR(J62/J$123," ")</f>
        <v xml:space="preserve"> </v>
      </c>
      <c r="J62" s="855"/>
      <c r="K62" s="636">
        <f>SUM(L62:W62)</f>
        <v>0</v>
      </c>
      <c r="L62" s="637"/>
      <c r="M62" s="638"/>
      <c r="N62" s="638"/>
      <c r="O62" s="638"/>
      <c r="P62" s="638"/>
      <c r="Q62" s="638"/>
      <c r="R62" s="638"/>
      <c r="S62" s="638"/>
      <c r="T62" s="638"/>
      <c r="U62" s="638"/>
      <c r="V62" s="638"/>
      <c r="W62" s="638"/>
      <c r="X62" s="1781"/>
      <c r="Y62" s="640">
        <f>SUM(Z62:AD62)</f>
        <v>0</v>
      </c>
      <c r="Z62" s="637"/>
      <c r="AA62" s="637"/>
      <c r="AB62" s="637"/>
      <c r="AC62" s="637"/>
      <c r="AD62" s="641"/>
      <c r="AF62" s="1552"/>
      <c r="AG62" s="934"/>
    </row>
    <row r="63" spans="2:33" ht="15" thickBot="1" x14ac:dyDescent="0.4">
      <c r="B63" s="347"/>
      <c r="C63" s="35"/>
      <c r="D63" s="34"/>
      <c r="E63" s="34"/>
      <c r="F63" s="34"/>
      <c r="G63" s="38" t="s">
        <v>146</v>
      </c>
      <c r="H63" s="38"/>
      <c r="I63" s="284" t="str">
        <f>IFERROR(J63/J$123," ")</f>
        <v xml:space="preserve"> </v>
      </c>
      <c r="J63" s="27">
        <f t="shared" ref="J63:W63" si="20">SUM(J60:J62)</f>
        <v>0</v>
      </c>
      <c r="K63" s="20">
        <f t="shared" si="20"/>
        <v>0</v>
      </c>
      <c r="L63" s="898">
        <f t="shared" si="20"/>
        <v>0</v>
      </c>
      <c r="M63" s="899">
        <f t="shared" si="20"/>
        <v>0</v>
      </c>
      <c r="N63" s="899">
        <f t="shared" si="20"/>
        <v>0</v>
      </c>
      <c r="O63" s="899">
        <f t="shared" si="20"/>
        <v>0</v>
      </c>
      <c r="P63" s="899">
        <f t="shared" ref="P63:U63" si="21">SUM(P60:P62)</f>
        <v>0</v>
      </c>
      <c r="Q63" s="899">
        <f t="shared" si="21"/>
        <v>0</v>
      </c>
      <c r="R63" s="899">
        <f t="shared" si="21"/>
        <v>0</v>
      </c>
      <c r="S63" s="899">
        <f t="shared" si="21"/>
        <v>0</v>
      </c>
      <c r="T63" s="899">
        <f t="shared" si="21"/>
        <v>0</v>
      </c>
      <c r="U63" s="899">
        <f t="shared" si="21"/>
        <v>0</v>
      </c>
      <c r="V63" s="899">
        <f t="shared" si="20"/>
        <v>0</v>
      </c>
      <c r="W63" s="899">
        <f t="shared" si="20"/>
        <v>0</v>
      </c>
      <c r="X63" s="352"/>
      <c r="Y63" s="353">
        <f t="shared" ref="Y63:AD63" si="22">SUM(Y60:Y62)</f>
        <v>0</v>
      </c>
      <c r="Z63" s="898">
        <f t="shared" si="22"/>
        <v>0</v>
      </c>
      <c r="AA63" s="898">
        <f t="shared" si="22"/>
        <v>0</v>
      </c>
      <c r="AB63" s="898">
        <f t="shared" si="22"/>
        <v>0</v>
      </c>
      <c r="AC63" s="898">
        <f t="shared" si="22"/>
        <v>0</v>
      </c>
      <c r="AD63" s="900">
        <f t="shared" si="22"/>
        <v>0</v>
      </c>
      <c r="AG63" s="934"/>
    </row>
    <row r="64" spans="2:33" ht="3.75" customHeight="1" x14ac:dyDescent="0.35">
      <c r="B64" s="347"/>
      <c r="C64" s="34"/>
      <c r="D64" s="38"/>
      <c r="E64" s="38"/>
      <c r="F64" s="38"/>
      <c r="G64" s="38"/>
      <c r="H64" s="38"/>
      <c r="I64" s="115"/>
      <c r="J64" s="1435"/>
      <c r="K64" s="1433"/>
      <c r="L64" s="16"/>
      <c r="M64" s="16"/>
      <c r="N64" s="16"/>
      <c r="O64" s="16"/>
      <c r="P64" s="1433"/>
      <c r="Q64" s="1433"/>
      <c r="R64" s="1433"/>
      <c r="S64" s="1433"/>
      <c r="T64" s="1433"/>
      <c r="U64" s="1433"/>
      <c r="V64" s="1433"/>
      <c r="W64" s="16"/>
      <c r="X64" s="351"/>
      <c r="Y64" s="16"/>
      <c r="Z64" s="16"/>
      <c r="AA64" s="16"/>
      <c r="AB64" s="16"/>
      <c r="AC64" s="16"/>
      <c r="AD64" s="16"/>
      <c r="AG64" s="934"/>
    </row>
    <row r="65" spans="2:33" ht="15" thickBot="1" x14ac:dyDescent="0.4">
      <c r="B65" s="347"/>
      <c r="C65" s="62" t="s">
        <v>179</v>
      </c>
      <c r="D65" s="62"/>
      <c r="E65" s="62"/>
      <c r="F65" s="62"/>
      <c r="G65" s="62"/>
      <c r="H65" s="37"/>
      <c r="I65" s="37"/>
      <c r="J65" s="1434"/>
      <c r="K65" s="1434"/>
      <c r="L65" s="1435"/>
      <c r="M65" s="1433"/>
      <c r="N65" s="1433"/>
      <c r="O65" s="1436"/>
      <c r="P65" s="1436"/>
      <c r="Q65" s="1436"/>
      <c r="R65" s="1436"/>
      <c r="S65" s="1436"/>
      <c r="T65" s="1436"/>
      <c r="U65" s="1436"/>
      <c r="V65" s="1436"/>
      <c r="W65" s="1436"/>
      <c r="X65" s="1437"/>
      <c r="Y65" s="1433"/>
      <c r="Z65" s="1436"/>
      <c r="AA65" s="1436"/>
      <c r="AB65" s="1436"/>
      <c r="AC65" s="1436"/>
      <c r="AD65" s="1436"/>
      <c r="AG65" s="934"/>
    </row>
    <row r="66" spans="2:33" x14ac:dyDescent="0.35">
      <c r="B66" s="347"/>
      <c r="C66" s="35"/>
      <c r="D66" s="123" t="s">
        <v>180</v>
      </c>
      <c r="E66" s="123"/>
      <c r="F66" s="123"/>
      <c r="G66" s="123"/>
      <c r="H66" s="123"/>
      <c r="I66" s="618" t="str">
        <f t="shared" ref="I66:I72" si="23">IFERROR(J66/J$123," ")</f>
        <v xml:space="preserve"> </v>
      </c>
      <c r="J66" s="856"/>
      <c r="K66" s="632">
        <f t="shared" ref="K66:K71" si="24">SUM(L66:W66)</f>
        <v>0</v>
      </c>
      <c r="L66" s="1766"/>
      <c r="M66" s="1767"/>
      <c r="N66" s="1767"/>
      <c r="O66" s="1767"/>
      <c r="P66" s="1767"/>
      <c r="Q66" s="633"/>
      <c r="R66" s="633"/>
      <c r="S66" s="633"/>
      <c r="T66" s="633"/>
      <c r="U66" s="633"/>
      <c r="V66" s="633"/>
      <c r="W66" s="633"/>
      <c r="X66" s="350"/>
      <c r="Y66" s="639">
        <f t="shared" ref="Y66:Y71" si="25">SUM(Z66:AD66)</f>
        <v>0</v>
      </c>
      <c r="Z66" s="620"/>
      <c r="AA66" s="620"/>
      <c r="AB66" s="620"/>
      <c r="AC66" s="620"/>
      <c r="AD66" s="628"/>
      <c r="AF66" s="1550"/>
      <c r="AG66" s="934"/>
    </row>
    <row r="67" spans="2:33" x14ac:dyDescent="0.35">
      <c r="B67" s="347"/>
      <c r="C67" s="35"/>
      <c r="D67" s="34" t="s">
        <v>181</v>
      </c>
      <c r="E67" s="34"/>
      <c r="F67" s="34"/>
      <c r="G67" s="34"/>
      <c r="H67" s="34"/>
      <c r="I67" s="622" t="str">
        <f t="shared" si="23"/>
        <v xml:space="preserve"> </v>
      </c>
      <c r="J67" s="854"/>
      <c r="K67" s="634">
        <f t="shared" si="24"/>
        <v>0</v>
      </c>
      <c r="L67" s="623"/>
      <c r="M67" s="635"/>
      <c r="N67" s="635"/>
      <c r="O67" s="635"/>
      <c r="P67" s="635"/>
      <c r="Q67" s="635"/>
      <c r="R67" s="635"/>
      <c r="S67" s="635"/>
      <c r="T67" s="635"/>
      <c r="U67" s="635"/>
      <c r="V67" s="635"/>
      <c r="W67" s="635"/>
      <c r="X67" s="351"/>
      <c r="Y67" s="629">
        <f t="shared" si="25"/>
        <v>0</v>
      </c>
      <c r="Z67" s="623"/>
      <c r="AA67" s="623"/>
      <c r="AB67" s="623"/>
      <c r="AC67" s="623"/>
      <c r="AD67" s="630"/>
      <c r="AF67" s="1551"/>
      <c r="AG67" s="934"/>
    </row>
    <row r="68" spans="2:33" x14ac:dyDescent="0.35">
      <c r="B68" s="347"/>
      <c r="C68" s="35"/>
      <c r="D68" s="34" t="s">
        <v>182</v>
      </c>
      <c r="E68" s="34"/>
      <c r="F68" s="34"/>
      <c r="G68" s="34"/>
      <c r="H68" s="34"/>
      <c r="I68" s="622" t="str">
        <f t="shared" si="23"/>
        <v xml:space="preserve"> </v>
      </c>
      <c r="J68" s="854"/>
      <c r="K68" s="634">
        <f t="shared" si="24"/>
        <v>0</v>
      </c>
      <c r="L68" s="623"/>
      <c r="M68" s="635"/>
      <c r="N68" s="635"/>
      <c r="O68" s="635"/>
      <c r="P68" s="635"/>
      <c r="Q68" s="635"/>
      <c r="R68" s="635"/>
      <c r="S68" s="635"/>
      <c r="T68" s="635"/>
      <c r="U68" s="635"/>
      <c r="V68" s="635"/>
      <c r="W68" s="635"/>
      <c r="X68" s="351"/>
      <c r="Y68" s="629">
        <f t="shared" si="25"/>
        <v>0</v>
      </c>
      <c r="Z68" s="623"/>
      <c r="AA68" s="623"/>
      <c r="AB68" s="623"/>
      <c r="AC68" s="623"/>
      <c r="AD68" s="630"/>
      <c r="AF68" s="1551"/>
      <c r="AG68" s="934"/>
    </row>
    <row r="69" spans="2:33" x14ac:dyDescent="0.35">
      <c r="B69" s="347"/>
      <c r="C69" s="35"/>
      <c r="D69" s="34" t="s">
        <v>183</v>
      </c>
      <c r="E69" s="34"/>
      <c r="F69" s="34"/>
      <c r="G69" s="34"/>
      <c r="H69" s="34"/>
      <c r="I69" s="622" t="str">
        <f t="shared" si="23"/>
        <v xml:space="preserve"> </v>
      </c>
      <c r="J69" s="854"/>
      <c r="K69" s="634">
        <f t="shared" si="24"/>
        <v>0</v>
      </c>
      <c r="L69" s="623"/>
      <c r="M69" s="635"/>
      <c r="N69" s="635"/>
      <c r="O69" s="635"/>
      <c r="P69" s="635"/>
      <c r="Q69" s="635"/>
      <c r="R69" s="635"/>
      <c r="S69" s="635"/>
      <c r="T69" s="635"/>
      <c r="U69" s="635"/>
      <c r="V69" s="635"/>
      <c r="W69" s="635"/>
      <c r="X69" s="351"/>
      <c r="Y69" s="629">
        <f t="shared" si="25"/>
        <v>0</v>
      </c>
      <c r="Z69" s="623"/>
      <c r="AA69" s="623"/>
      <c r="AB69" s="623"/>
      <c r="AC69" s="623"/>
      <c r="AD69" s="630"/>
      <c r="AF69" s="1551"/>
      <c r="AG69" s="934"/>
    </row>
    <row r="70" spans="2:33" x14ac:dyDescent="0.35">
      <c r="B70" s="347"/>
      <c r="C70" s="35"/>
      <c r="D70" s="34" t="s">
        <v>184</v>
      </c>
      <c r="E70" s="34"/>
      <c r="F70" s="34"/>
      <c r="G70" s="34"/>
      <c r="H70" s="34"/>
      <c r="I70" s="622" t="str">
        <f t="shared" si="23"/>
        <v xml:space="preserve"> </v>
      </c>
      <c r="J70" s="854"/>
      <c r="K70" s="634">
        <f>SUM(L70:W70)</f>
        <v>0</v>
      </c>
      <c r="L70" s="623"/>
      <c r="M70" s="635"/>
      <c r="N70" s="635"/>
      <c r="O70" s="635"/>
      <c r="P70" s="635"/>
      <c r="Q70" s="635"/>
      <c r="R70" s="635"/>
      <c r="S70" s="635"/>
      <c r="T70" s="635"/>
      <c r="U70" s="635"/>
      <c r="V70" s="635"/>
      <c r="W70" s="635"/>
      <c r="X70" s="1780"/>
      <c r="Y70" s="629">
        <f t="shared" si="25"/>
        <v>0</v>
      </c>
      <c r="Z70" s="623"/>
      <c r="AA70" s="623"/>
      <c r="AB70" s="623"/>
      <c r="AC70" s="623"/>
      <c r="AD70" s="630"/>
      <c r="AF70" s="1551"/>
      <c r="AG70" s="934"/>
    </row>
    <row r="71" spans="2:33" ht="15" thickBot="1" x14ac:dyDescent="0.4">
      <c r="B71" s="347"/>
      <c r="C71" s="35"/>
      <c r="D71" s="39" t="s">
        <v>391</v>
      </c>
      <c r="E71" s="2243"/>
      <c r="F71" s="2244"/>
      <c r="G71" s="2245"/>
      <c r="H71" s="34"/>
      <c r="I71" s="625" t="str">
        <f t="shared" si="23"/>
        <v xml:space="preserve"> </v>
      </c>
      <c r="J71" s="855"/>
      <c r="K71" s="646">
        <f t="shared" si="24"/>
        <v>0</v>
      </c>
      <c r="L71" s="637"/>
      <c r="M71" s="638"/>
      <c r="N71" s="638"/>
      <c r="O71" s="638"/>
      <c r="P71" s="638"/>
      <c r="Q71" s="638"/>
      <c r="R71" s="638"/>
      <c r="S71" s="638"/>
      <c r="T71" s="638"/>
      <c r="U71" s="638"/>
      <c r="V71" s="638"/>
      <c r="W71" s="638"/>
      <c r="X71" s="1781"/>
      <c r="Y71" s="640">
        <f t="shared" si="25"/>
        <v>0</v>
      </c>
      <c r="Z71" s="637"/>
      <c r="AA71" s="637"/>
      <c r="AB71" s="637"/>
      <c r="AC71" s="637"/>
      <c r="AD71" s="641"/>
      <c r="AF71" s="1552"/>
      <c r="AG71" s="934"/>
    </row>
    <row r="72" spans="2:33" ht="15" thickBot="1" x14ac:dyDescent="0.4">
      <c r="B72" s="347"/>
      <c r="C72" s="35"/>
      <c r="D72" s="34"/>
      <c r="E72" s="34"/>
      <c r="F72" s="34"/>
      <c r="G72" s="38" t="s">
        <v>146</v>
      </c>
      <c r="H72" s="38"/>
      <c r="I72" s="284" t="str">
        <f t="shared" si="23"/>
        <v xml:space="preserve"> </v>
      </c>
      <c r="J72" s="27">
        <f t="shared" ref="J72:W72" si="26">SUM(J66:J71)</f>
        <v>0</v>
      </c>
      <c r="K72" s="20">
        <f t="shared" si="26"/>
        <v>0</v>
      </c>
      <c r="L72" s="898">
        <f t="shared" si="26"/>
        <v>0</v>
      </c>
      <c r="M72" s="899">
        <f t="shared" si="26"/>
        <v>0</v>
      </c>
      <c r="N72" s="899">
        <f t="shared" si="26"/>
        <v>0</v>
      </c>
      <c r="O72" s="899">
        <f t="shared" si="26"/>
        <v>0</v>
      </c>
      <c r="P72" s="899">
        <f t="shared" ref="P72:U72" si="27">SUM(P66:P71)</f>
        <v>0</v>
      </c>
      <c r="Q72" s="899">
        <f t="shared" si="27"/>
        <v>0</v>
      </c>
      <c r="R72" s="899">
        <f t="shared" si="27"/>
        <v>0</v>
      </c>
      <c r="S72" s="899">
        <f t="shared" si="27"/>
        <v>0</v>
      </c>
      <c r="T72" s="899">
        <f t="shared" si="27"/>
        <v>0</v>
      </c>
      <c r="U72" s="899">
        <f t="shared" si="27"/>
        <v>0</v>
      </c>
      <c r="V72" s="899">
        <f t="shared" si="26"/>
        <v>0</v>
      </c>
      <c r="W72" s="899">
        <f t="shared" si="26"/>
        <v>0</v>
      </c>
      <c r="X72" s="352"/>
      <c r="Y72" s="353">
        <f t="shared" ref="Y72:AD72" si="28">SUM(Y66:Y71)</f>
        <v>0</v>
      </c>
      <c r="Z72" s="898">
        <f t="shared" si="28"/>
        <v>0</v>
      </c>
      <c r="AA72" s="898">
        <f t="shared" si="28"/>
        <v>0</v>
      </c>
      <c r="AB72" s="898">
        <f t="shared" si="28"/>
        <v>0</v>
      </c>
      <c r="AC72" s="898">
        <f t="shared" si="28"/>
        <v>0</v>
      </c>
      <c r="AD72" s="900">
        <f t="shared" si="28"/>
        <v>0</v>
      </c>
      <c r="AG72" s="934"/>
    </row>
    <row r="73" spans="2:33" ht="9" customHeight="1" thickBot="1" x14ac:dyDescent="0.4">
      <c r="B73" s="354"/>
      <c r="C73" s="22"/>
      <c r="D73" s="25"/>
      <c r="E73" s="25"/>
      <c r="F73" s="25"/>
      <c r="G73" s="25"/>
      <c r="H73" s="25"/>
      <c r="I73" s="318"/>
      <c r="J73" s="1438"/>
      <c r="K73" s="1439"/>
      <c r="L73" s="23"/>
      <c r="M73" s="23"/>
      <c r="N73" s="23"/>
      <c r="O73" s="23"/>
      <c r="P73" s="1439"/>
      <c r="Q73" s="1439"/>
      <c r="R73" s="1439"/>
      <c r="S73" s="1439"/>
      <c r="T73" s="1439"/>
      <c r="U73" s="1439"/>
      <c r="V73" s="1439"/>
      <c r="W73" s="23"/>
      <c r="X73" s="356"/>
      <c r="Y73" s="23"/>
      <c r="Z73" s="23"/>
      <c r="AA73" s="23"/>
      <c r="AB73" s="23"/>
      <c r="AC73" s="23"/>
      <c r="AD73" s="26"/>
      <c r="AE73" s="26"/>
      <c r="AF73" s="26"/>
      <c r="AG73" s="1566"/>
    </row>
    <row r="74" spans="2:33" ht="15" thickBot="1" x14ac:dyDescent="0.4">
      <c r="B74" s="347"/>
      <c r="C74" s="62" t="s">
        <v>185</v>
      </c>
      <c r="D74" s="62"/>
      <c r="E74" s="62"/>
      <c r="F74" s="62"/>
      <c r="G74" s="62"/>
      <c r="H74" s="37"/>
      <c r="I74" s="37"/>
      <c r="J74" s="1434"/>
      <c r="K74" s="1434"/>
      <c r="L74" s="16"/>
      <c r="M74" s="16"/>
      <c r="N74" s="16"/>
      <c r="O74" s="16"/>
      <c r="P74" s="1433"/>
      <c r="Q74" s="1433"/>
      <c r="R74" s="1433"/>
      <c r="S74" s="1433"/>
      <c r="T74" s="1433"/>
      <c r="U74" s="1433"/>
      <c r="V74" s="1433"/>
      <c r="W74" s="16"/>
      <c r="X74" s="351"/>
      <c r="Y74" s="16"/>
      <c r="Z74" s="16"/>
      <c r="AA74" s="16"/>
      <c r="AB74" s="16"/>
      <c r="AC74" s="16"/>
      <c r="AD74" s="16"/>
      <c r="AE74" s="16"/>
      <c r="AF74" s="16"/>
      <c r="AG74" s="1567"/>
    </row>
    <row r="75" spans="2:33" x14ac:dyDescent="0.35">
      <c r="B75" s="347"/>
      <c r="C75" s="35"/>
      <c r="D75" s="123" t="s">
        <v>186</v>
      </c>
      <c r="E75" s="123"/>
      <c r="F75" s="123"/>
      <c r="G75" s="123"/>
      <c r="H75" s="123"/>
      <c r="I75" s="618" t="str">
        <f t="shared" ref="I75:I83" si="29">IFERROR(J75/J$123," ")</f>
        <v xml:space="preserve"> </v>
      </c>
      <c r="J75" s="856"/>
      <c r="K75" s="632">
        <f t="shared" ref="K75:K82" si="30">SUM(L75:W75)</f>
        <v>0</v>
      </c>
      <c r="L75" s="1766"/>
      <c r="M75" s="1767"/>
      <c r="N75" s="1767"/>
      <c r="O75" s="1767"/>
      <c r="P75" s="1767"/>
      <c r="Q75" s="633"/>
      <c r="R75" s="633"/>
      <c r="S75" s="633"/>
      <c r="T75" s="633"/>
      <c r="U75" s="633"/>
      <c r="V75" s="633"/>
      <c r="W75" s="1768"/>
      <c r="X75" s="350"/>
      <c r="Y75" s="639">
        <f t="shared" ref="Y75:Y82" si="31">SUM(Z75:AD75)</f>
        <v>0</v>
      </c>
      <c r="Z75" s="620"/>
      <c r="AA75" s="620"/>
      <c r="AB75" s="620"/>
      <c r="AC75" s="620"/>
      <c r="AD75" s="628"/>
      <c r="AF75" s="1550"/>
      <c r="AG75" s="934"/>
    </row>
    <row r="76" spans="2:33" x14ac:dyDescent="0.35">
      <c r="B76" s="347"/>
      <c r="C76" s="35"/>
      <c r="D76" s="34" t="s">
        <v>187</v>
      </c>
      <c r="E76" s="34"/>
      <c r="F76" s="34"/>
      <c r="G76" s="34"/>
      <c r="H76" s="34"/>
      <c r="I76" s="622" t="str">
        <f t="shared" si="29"/>
        <v xml:space="preserve"> </v>
      </c>
      <c r="J76" s="854"/>
      <c r="K76" s="634">
        <f t="shared" si="30"/>
        <v>0</v>
      </c>
      <c r="L76" s="623"/>
      <c r="M76" s="635"/>
      <c r="N76" s="635"/>
      <c r="O76" s="635"/>
      <c r="P76" s="635"/>
      <c r="Q76" s="635"/>
      <c r="R76" s="635"/>
      <c r="S76" s="635"/>
      <c r="T76" s="635"/>
      <c r="U76" s="635"/>
      <c r="V76" s="635"/>
      <c r="W76" s="635"/>
      <c r="X76" s="351"/>
      <c r="Y76" s="629">
        <f t="shared" si="31"/>
        <v>0</v>
      </c>
      <c r="Z76" s="623"/>
      <c r="AA76" s="623"/>
      <c r="AB76" s="623"/>
      <c r="AC76" s="623"/>
      <c r="AD76" s="630"/>
      <c r="AF76" s="1551"/>
      <c r="AG76" s="934"/>
    </row>
    <row r="77" spans="2:33" x14ac:dyDescent="0.35">
      <c r="B77" s="347"/>
      <c r="C77" s="35"/>
      <c r="D77" s="34" t="s">
        <v>188</v>
      </c>
      <c r="E77" s="34"/>
      <c r="F77" s="34"/>
      <c r="G77" s="34"/>
      <c r="H77" s="34"/>
      <c r="I77" s="622" t="str">
        <f t="shared" si="29"/>
        <v xml:space="preserve"> </v>
      </c>
      <c r="J77" s="854"/>
      <c r="K77" s="634">
        <f t="shared" si="30"/>
        <v>0</v>
      </c>
      <c r="L77" s="623"/>
      <c r="M77" s="635"/>
      <c r="N77" s="635"/>
      <c r="O77" s="635"/>
      <c r="P77" s="635"/>
      <c r="Q77" s="635"/>
      <c r="R77" s="635"/>
      <c r="S77" s="635"/>
      <c r="T77" s="635"/>
      <c r="U77" s="635"/>
      <c r="V77" s="635"/>
      <c r="W77" s="635"/>
      <c r="X77" s="351"/>
      <c r="Y77" s="629">
        <f t="shared" si="31"/>
        <v>0</v>
      </c>
      <c r="Z77" s="623"/>
      <c r="AA77" s="623"/>
      <c r="AB77" s="623"/>
      <c r="AC77" s="623"/>
      <c r="AD77" s="630"/>
      <c r="AF77" s="1551"/>
      <c r="AG77" s="934"/>
    </row>
    <row r="78" spans="2:33" x14ac:dyDescent="0.35">
      <c r="B78" s="347"/>
      <c r="C78" s="35"/>
      <c r="D78" s="39" t="s">
        <v>189</v>
      </c>
      <c r="E78" s="39"/>
      <c r="F78" s="39"/>
      <c r="G78" s="39"/>
      <c r="H78" s="39"/>
      <c r="I78" s="622" t="str">
        <f t="shared" si="29"/>
        <v xml:space="preserve"> </v>
      </c>
      <c r="J78" s="854"/>
      <c r="K78" s="634">
        <f t="shared" si="30"/>
        <v>0</v>
      </c>
      <c r="L78" s="623"/>
      <c r="M78" s="635"/>
      <c r="N78" s="635"/>
      <c r="O78" s="635"/>
      <c r="P78" s="635"/>
      <c r="Q78" s="635"/>
      <c r="R78" s="635"/>
      <c r="S78" s="635"/>
      <c r="T78" s="635"/>
      <c r="U78" s="635"/>
      <c r="V78" s="635"/>
      <c r="W78" s="635"/>
      <c r="X78" s="351"/>
      <c r="Y78" s="629">
        <f t="shared" si="31"/>
        <v>0</v>
      </c>
      <c r="Z78" s="623"/>
      <c r="AA78" s="623"/>
      <c r="AB78" s="623"/>
      <c r="AC78" s="623"/>
      <c r="AD78" s="630"/>
      <c r="AF78" s="1551"/>
      <c r="AG78" s="934"/>
    </row>
    <row r="79" spans="2:33" x14ac:dyDescent="0.35">
      <c r="B79" s="347"/>
      <c r="C79" s="35"/>
      <c r="D79" s="39" t="s">
        <v>190</v>
      </c>
      <c r="E79" s="39"/>
      <c r="F79" s="39"/>
      <c r="G79" s="39"/>
      <c r="H79" s="39"/>
      <c r="I79" s="622" t="str">
        <f t="shared" si="29"/>
        <v xml:space="preserve"> </v>
      </c>
      <c r="J79" s="854"/>
      <c r="K79" s="634">
        <f t="shared" si="30"/>
        <v>0</v>
      </c>
      <c r="L79" s="623"/>
      <c r="M79" s="635"/>
      <c r="N79" s="635"/>
      <c r="O79" s="635"/>
      <c r="P79" s="635"/>
      <c r="Q79" s="635"/>
      <c r="R79" s="635"/>
      <c r="S79" s="635"/>
      <c r="T79" s="635"/>
      <c r="U79" s="635"/>
      <c r="V79" s="635"/>
      <c r="W79" s="635"/>
      <c r="X79" s="351"/>
      <c r="Y79" s="629">
        <f t="shared" si="31"/>
        <v>0</v>
      </c>
      <c r="Z79" s="623"/>
      <c r="AA79" s="623"/>
      <c r="AB79" s="623"/>
      <c r="AC79" s="623"/>
      <c r="AD79" s="630"/>
      <c r="AF79" s="1551"/>
      <c r="AG79" s="934"/>
    </row>
    <row r="80" spans="2:33" x14ac:dyDescent="0.35">
      <c r="B80" s="347"/>
      <c r="C80" s="35"/>
      <c r="D80" s="39" t="s">
        <v>191</v>
      </c>
      <c r="E80" s="39"/>
      <c r="F80" s="39"/>
      <c r="G80" s="39"/>
      <c r="H80" s="39"/>
      <c r="I80" s="622" t="str">
        <f t="shared" si="29"/>
        <v xml:space="preserve"> </v>
      </c>
      <c r="J80" s="854"/>
      <c r="K80" s="634">
        <f t="shared" si="30"/>
        <v>0</v>
      </c>
      <c r="L80" s="623"/>
      <c r="M80" s="635"/>
      <c r="N80" s="635"/>
      <c r="O80" s="635"/>
      <c r="P80" s="635"/>
      <c r="Q80" s="635"/>
      <c r="R80" s="635"/>
      <c r="S80" s="635"/>
      <c r="T80" s="635"/>
      <c r="U80" s="635"/>
      <c r="V80" s="635"/>
      <c r="W80" s="635"/>
      <c r="X80" s="351"/>
      <c r="Y80" s="629">
        <f t="shared" si="31"/>
        <v>0</v>
      </c>
      <c r="Z80" s="623"/>
      <c r="AA80" s="623"/>
      <c r="AB80" s="623"/>
      <c r="AC80" s="623"/>
      <c r="AD80" s="630"/>
      <c r="AF80" s="1551"/>
      <c r="AG80" s="934"/>
    </row>
    <row r="81" spans="2:33" x14ac:dyDescent="0.35">
      <c r="B81" s="347"/>
      <c r="C81" s="35"/>
      <c r="D81" s="39" t="s">
        <v>192</v>
      </c>
      <c r="E81" s="39"/>
      <c r="F81" s="39"/>
      <c r="G81" s="39"/>
      <c r="H81" s="39"/>
      <c r="I81" s="622" t="str">
        <f t="shared" si="29"/>
        <v xml:space="preserve"> </v>
      </c>
      <c r="J81" s="854"/>
      <c r="K81" s="634">
        <f t="shared" si="30"/>
        <v>0</v>
      </c>
      <c r="L81" s="623"/>
      <c r="M81" s="635"/>
      <c r="N81" s="635"/>
      <c r="O81" s="635"/>
      <c r="P81" s="635"/>
      <c r="Q81" s="635"/>
      <c r="R81" s="635"/>
      <c r="S81" s="635"/>
      <c r="T81" s="635"/>
      <c r="U81" s="635"/>
      <c r="V81" s="635"/>
      <c r="W81" s="635"/>
      <c r="X81" s="351"/>
      <c r="Y81" s="629">
        <f t="shared" si="31"/>
        <v>0</v>
      </c>
      <c r="Z81" s="623"/>
      <c r="AA81" s="623"/>
      <c r="AB81" s="623"/>
      <c r="AC81" s="623"/>
      <c r="AD81" s="630"/>
      <c r="AF81" s="1551"/>
      <c r="AG81" s="934"/>
    </row>
    <row r="82" spans="2:33" ht="15" thickBot="1" x14ac:dyDescent="0.4">
      <c r="B82" s="347"/>
      <c r="C82" s="35"/>
      <c r="D82" s="39" t="s">
        <v>391</v>
      </c>
      <c r="E82" s="2243"/>
      <c r="F82" s="2244"/>
      <c r="G82" s="2245"/>
      <c r="H82" s="39"/>
      <c r="I82" s="625" t="str">
        <f t="shared" si="29"/>
        <v xml:space="preserve"> </v>
      </c>
      <c r="J82" s="855"/>
      <c r="K82" s="646">
        <f t="shared" si="30"/>
        <v>0</v>
      </c>
      <c r="L82" s="637"/>
      <c r="M82" s="638"/>
      <c r="N82" s="638"/>
      <c r="O82" s="638"/>
      <c r="P82" s="638"/>
      <c r="Q82" s="638"/>
      <c r="R82" s="638"/>
      <c r="S82" s="638"/>
      <c r="T82" s="638"/>
      <c r="U82" s="638"/>
      <c r="V82" s="638"/>
      <c r="W82" s="638"/>
      <c r="X82" s="351"/>
      <c r="Y82" s="640">
        <f t="shared" si="31"/>
        <v>0</v>
      </c>
      <c r="Z82" s="637"/>
      <c r="AA82" s="637"/>
      <c r="AB82" s="637"/>
      <c r="AC82" s="637"/>
      <c r="AD82" s="641"/>
      <c r="AF82" s="1552"/>
      <c r="AG82" s="934"/>
    </row>
    <row r="83" spans="2:33" ht="15" thickBot="1" x14ac:dyDescent="0.4">
      <c r="B83" s="347"/>
      <c r="C83" s="35"/>
      <c r="D83" s="34"/>
      <c r="E83" s="34"/>
      <c r="F83" s="34"/>
      <c r="G83" s="38" t="s">
        <v>146</v>
      </c>
      <c r="H83" s="38"/>
      <c r="I83" s="284" t="str">
        <f t="shared" si="29"/>
        <v xml:space="preserve"> </v>
      </c>
      <c r="J83" s="27">
        <f t="shared" ref="J83:W83" si="32">SUM(J75:J82)</f>
        <v>0</v>
      </c>
      <c r="K83" s="20">
        <f t="shared" si="32"/>
        <v>0</v>
      </c>
      <c r="L83" s="898">
        <f t="shared" si="32"/>
        <v>0</v>
      </c>
      <c r="M83" s="899">
        <f t="shared" si="32"/>
        <v>0</v>
      </c>
      <c r="N83" s="899">
        <f t="shared" si="32"/>
        <v>0</v>
      </c>
      <c r="O83" s="899">
        <f t="shared" si="32"/>
        <v>0</v>
      </c>
      <c r="P83" s="899">
        <f t="shared" ref="P83:U83" si="33">SUM(P75:P82)</f>
        <v>0</v>
      </c>
      <c r="Q83" s="899">
        <f t="shared" si="33"/>
        <v>0</v>
      </c>
      <c r="R83" s="899">
        <f t="shared" si="33"/>
        <v>0</v>
      </c>
      <c r="S83" s="899">
        <f t="shared" si="33"/>
        <v>0</v>
      </c>
      <c r="T83" s="899">
        <f t="shared" si="33"/>
        <v>0</v>
      </c>
      <c r="U83" s="899">
        <f t="shared" si="33"/>
        <v>0</v>
      </c>
      <c r="V83" s="899">
        <f t="shared" si="32"/>
        <v>0</v>
      </c>
      <c r="W83" s="899">
        <f t="shared" si="32"/>
        <v>0</v>
      </c>
      <c r="X83" s="352"/>
      <c r="Y83" s="353">
        <f t="shared" ref="Y83:AD83" si="34">SUM(Y75:Y82)</f>
        <v>0</v>
      </c>
      <c r="Z83" s="898">
        <f t="shared" si="34"/>
        <v>0</v>
      </c>
      <c r="AA83" s="898">
        <f t="shared" si="34"/>
        <v>0</v>
      </c>
      <c r="AB83" s="898">
        <f t="shared" si="34"/>
        <v>0</v>
      </c>
      <c r="AC83" s="898">
        <f t="shared" si="34"/>
        <v>0</v>
      </c>
      <c r="AD83" s="900">
        <f t="shared" si="34"/>
        <v>0</v>
      </c>
      <c r="AG83" s="934"/>
    </row>
    <row r="84" spans="2:33" ht="3.75" customHeight="1" x14ac:dyDescent="0.35">
      <c r="B84" s="347"/>
      <c r="C84" s="34"/>
      <c r="D84" s="34"/>
      <c r="E84" s="34"/>
      <c r="F84" s="34"/>
      <c r="G84" s="34"/>
      <c r="H84" s="34"/>
      <c r="I84" s="115"/>
      <c r="J84" s="1432"/>
      <c r="K84" s="1433"/>
      <c r="L84" s="16"/>
      <c r="M84" s="16"/>
      <c r="N84" s="16"/>
      <c r="O84" s="16"/>
      <c r="P84" s="1433"/>
      <c r="Q84" s="1433"/>
      <c r="R84" s="1433"/>
      <c r="S84" s="1433"/>
      <c r="T84" s="1433"/>
      <c r="U84" s="1433"/>
      <c r="V84" s="1433"/>
      <c r="W84" s="16"/>
      <c r="X84" s="351"/>
      <c r="Y84" s="16"/>
      <c r="Z84" s="16"/>
      <c r="AA84" s="16"/>
      <c r="AB84" s="16"/>
      <c r="AC84" s="16"/>
      <c r="AD84" s="16"/>
      <c r="AG84" s="934"/>
    </row>
    <row r="85" spans="2:33" ht="15" thickBot="1" x14ac:dyDescent="0.4">
      <c r="B85" s="347"/>
      <c r="C85" s="62" t="s">
        <v>193</v>
      </c>
      <c r="D85" s="62"/>
      <c r="E85" s="62"/>
      <c r="F85" s="62"/>
      <c r="G85" s="62"/>
      <c r="H85" s="37"/>
      <c r="I85" s="37"/>
      <c r="J85" s="1434"/>
      <c r="K85" s="1434"/>
      <c r="L85" s="68"/>
      <c r="M85" s="19"/>
      <c r="N85" s="19"/>
      <c r="O85" s="19"/>
      <c r="P85" s="1433"/>
      <c r="Q85" s="1433"/>
      <c r="R85" s="1433"/>
      <c r="S85" s="1433"/>
      <c r="T85" s="1433"/>
      <c r="U85" s="1433"/>
      <c r="V85" s="1433"/>
      <c r="W85" s="19"/>
      <c r="X85" s="351"/>
      <c r="Y85" s="19"/>
      <c r="Z85" s="19"/>
      <c r="AA85" s="19"/>
      <c r="AB85" s="19"/>
      <c r="AC85" s="19"/>
      <c r="AD85" s="19"/>
      <c r="AG85" s="934"/>
    </row>
    <row r="86" spans="2:33" x14ac:dyDescent="0.35">
      <c r="B86" s="347"/>
      <c r="C86" s="35"/>
      <c r="D86" s="124" t="s">
        <v>194</v>
      </c>
      <c r="E86" s="124"/>
      <c r="F86" s="124"/>
      <c r="G86" s="124"/>
      <c r="H86" s="124"/>
      <c r="I86" s="618" t="str">
        <f>IFERROR(J86/J$123," ")</f>
        <v xml:space="preserve"> </v>
      </c>
      <c r="J86" s="856"/>
      <c r="K86" s="632">
        <f>SUM(L86:W86)</f>
        <v>0</v>
      </c>
      <c r="L86" s="1769"/>
      <c r="M86" s="1770"/>
      <c r="N86" s="1770"/>
      <c r="O86" s="1770"/>
      <c r="P86" s="1770"/>
      <c r="Q86" s="633"/>
      <c r="R86" s="633"/>
      <c r="S86" s="633"/>
      <c r="T86" s="633"/>
      <c r="U86" s="633"/>
      <c r="V86" s="633"/>
      <c r="W86" s="633"/>
      <c r="X86" s="350"/>
      <c r="Y86" s="639">
        <f>SUM(Z86:AD86)</f>
        <v>0</v>
      </c>
      <c r="Z86" s="620"/>
      <c r="AA86" s="620"/>
      <c r="AB86" s="620"/>
      <c r="AC86" s="620"/>
      <c r="AD86" s="628"/>
      <c r="AF86" s="1550"/>
      <c r="AG86" s="934"/>
    </row>
    <row r="87" spans="2:33" x14ac:dyDescent="0.35">
      <c r="B87" s="347"/>
      <c r="C87" s="35"/>
      <c r="D87" s="39" t="s">
        <v>195</v>
      </c>
      <c r="E87" s="39"/>
      <c r="F87" s="39"/>
      <c r="G87" s="39"/>
      <c r="H87" s="39"/>
      <c r="I87" s="622" t="str">
        <f>IFERROR(J87/J$123," ")</f>
        <v xml:space="preserve"> </v>
      </c>
      <c r="J87" s="854"/>
      <c r="K87" s="634">
        <f>SUM(L87:W87)</f>
        <v>0</v>
      </c>
      <c r="L87" s="623"/>
      <c r="M87" s="635"/>
      <c r="N87" s="635"/>
      <c r="O87" s="635"/>
      <c r="P87" s="635"/>
      <c r="Q87" s="635"/>
      <c r="R87" s="635"/>
      <c r="S87" s="635"/>
      <c r="T87" s="635"/>
      <c r="U87" s="635"/>
      <c r="V87" s="635"/>
      <c r="W87" s="635"/>
      <c r="X87" s="351"/>
      <c r="Y87" s="629">
        <f>SUM(Z87:AD87)</f>
        <v>0</v>
      </c>
      <c r="Z87" s="623"/>
      <c r="AA87" s="623"/>
      <c r="AB87" s="623"/>
      <c r="AC87" s="623"/>
      <c r="AD87" s="630"/>
      <c r="AF87" s="1551"/>
      <c r="AG87" s="934"/>
    </row>
    <row r="88" spans="2:33" ht="15" thickBot="1" x14ac:dyDescent="0.4">
      <c r="B88" s="347"/>
      <c r="C88" s="35"/>
      <c r="D88" s="39" t="s">
        <v>391</v>
      </c>
      <c r="E88" s="2243"/>
      <c r="F88" s="2244"/>
      <c r="G88" s="2245"/>
      <c r="H88" s="39"/>
      <c r="I88" s="625" t="str">
        <f>IFERROR(J88/J$123," ")</f>
        <v xml:space="preserve"> </v>
      </c>
      <c r="J88" s="855"/>
      <c r="K88" s="646">
        <f>SUM(L88:W88)</f>
        <v>0</v>
      </c>
      <c r="L88" s="637"/>
      <c r="M88" s="638"/>
      <c r="N88" s="638"/>
      <c r="O88" s="638"/>
      <c r="P88" s="638"/>
      <c r="Q88" s="638"/>
      <c r="R88" s="638"/>
      <c r="S88" s="638"/>
      <c r="T88" s="638"/>
      <c r="U88" s="638"/>
      <c r="V88" s="638"/>
      <c r="W88" s="638"/>
      <c r="X88" s="351"/>
      <c r="Y88" s="640">
        <f>SUM(Z88:AD88)</f>
        <v>0</v>
      </c>
      <c r="Z88" s="637"/>
      <c r="AA88" s="637"/>
      <c r="AB88" s="637"/>
      <c r="AC88" s="637"/>
      <c r="AD88" s="641"/>
      <c r="AF88" s="1552"/>
      <c r="AG88" s="934"/>
    </row>
    <row r="89" spans="2:33" ht="15" thickBot="1" x14ac:dyDescent="0.4">
      <c r="B89" s="347"/>
      <c r="C89" s="35"/>
      <c r="D89" s="34"/>
      <c r="E89" s="34"/>
      <c r="F89" s="34"/>
      <c r="G89" s="38" t="s">
        <v>146</v>
      </c>
      <c r="H89" s="38"/>
      <c r="I89" s="284" t="str">
        <f>IFERROR(J89/J$123," ")</f>
        <v xml:space="preserve"> </v>
      </c>
      <c r="J89" s="27">
        <f t="shared" ref="J89:W89" si="35">SUM(J86:J88)</f>
        <v>0</v>
      </c>
      <c r="K89" s="20">
        <f t="shared" si="35"/>
        <v>0</v>
      </c>
      <c r="L89" s="898">
        <f t="shared" si="35"/>
        <v>0</v>
      </c>
      <c r="M89" s="899">
        <f t="shared" si="35"/>
        <v>0</v>
      </c>
      <c r="N89" s="899">
        <f t="shared" si="35"/>
        <v>0</v>
      </c>
      <c r="O89" s="899">
        <f t="shared" si="35"/>
        <v>0</v>
      </c>
      <c r="P89" s="899">
        <f t="shared" ref="P89:U89" si="36">SUM(P86:P88)</f>
        <v>0</v>
      </c>
      <c r="Q89" s="899">
        <f t="shared" si="36"/>
        <v>0</v>
      </c>
      <c r="R89" s="899">
        <f t="shared" si="36"/>
        <v>0</v>
      </c>
      <c r="S89" s="899">
        <f t="shared" si="36"/>
        <v>0</v>
      </c>
      <c r="T89" s="899">
        <f t="shared" si="36"/>
        <v>0</v>
      </c>
      <c r="U89" s="899">
        <f t="shared" si="36"/>
        <v>0</v>
      </c>
      <c r="V89" s="899">
        <f t="shared" si="35"/>
        <v>0</v>
      </c>
      <c r="W89" s="899">
        <f t="shared" si="35"/>
        <v>0</v>
      </c>
      <c r="X89" s="352"/>
      <c r="Y89" s="353">
        <f t="shared" ref="Y89:AD89" si="37">SUM(Y86:Y88)</f>
        <v>0</v>
      </c>
      <c r="Z89" s="898">
        <f t="shared" si="37"/>
        <v>0</v>
      </c>
      <c r="AA89" s="898">
        <f t="shared" si="37"/>
        <v>0</v>
      </c>
      <c r="AB89" s="898">
        <f t="shared" si="37"/>
        <v>0</v>
      </c>
      <c r="AC89" s="898">
        <f t="shared" si="37"/>
        <v>0</v>
      </c>
      <c r="AD89" s="900">
        <f t="shared" si="37"/>
        <v>0</v>
      </c>
      <c r="AG89" s="934"/>
    </row>
    <row r="90" spans="2:33" ht="3.75" customHeight="1" x14ac:dyDescent="0.35">
      <c r="B90" s="347"/>
      <c r="C90" s="34"/>
      <c r="D90" s="34"/>
      <c r="E90" s="34"/>
      <c r="F90" s="34"/>
      <c r="G90" s="34"/>
      <c r="H90" s="34"/>
      <c r="I90" s="115"/>
      <c r="J90" s="1432"/>
      <c r="K90" s="1433"/>
      <c r="L90" s="19"/>
      <c r="M90" s="19"/>
      <c r="N90" s="19"/>
      <c r="O90" s="19"/>
      <c r="P90" s="1433"/>
      <c r="Q90" s="1433"/>
      <c r="R90" s="1433"/>
      <c r="S90" s="1433"/>
      <c r="T90" s="1433"/>
      <c r="U90" s="1433"/>
      <c r="V90" s="1433"/>
      <c r="W90" s="19"/>
      <c r="X90" s="351"/>
      <c r="Y90" s="19"/>
      <c r="Z90" s="19"/>
      <c r="AA90" s="19"/>
      <c r="AB90" s="19"/>
      <c r="AC90" s="19"/>
      <c r="AD90" s="19"/>
      <c r="AG90" s="934"/>
    </row>
    <row r="91" spans="2:33" ht="15" thickBot="1" x14ac:dyDescent="0.4">
      <c r="B91" s="347"/>
      <c r="C91" s="62" t="s">
        <v>196</v>
      </c>
      <c r="D91" s="62"/>
      <c r="E91" s="62"/>
      <c r="F91" s="62"/>
      <c r="G91" s="62"/>
      <c r="H91" s="37"/>
      <c r="I91" s="37"/>
      <c r="J91" s="1434"/>
      <c r="K91" s="1434"/>
      <c r="L91" s="19"/>
      <c r="M91" s="19"/>
      <c r="N91" s="19"/>
      <c r="O91" s="19"/>
      <c r="P91" s="1433"/>
      <c r="Q91" s="1433"/>
      <c r="R91" s="1433"/>
      <c r="S91" s="1433"/>
      <c r="T91" s="1433"/>
      <c r="U91" s="1433"/>
      <c r="V91" s="1433"/>
      <c r="W91" s="19"/>
      <c r="X91" s="351"/>
      <c r="Y91" s="19"/>
      <c r="Z91" s="19"/>
      <c r="AA91" s="19"/>
      <c r="AB91" s="19"/>
      <c r="AC91" s="19"/>
      <c r="AD91" s="19"/>
      <c r="AG91" s="934"/>
    </row>
    <row r="92" spans="2:33" x14ac:dyDescent="0.35">
      <c r="B92" s="347"/>
      <c r="C92" s="35"/>
      <c r="D92" s="124" t="s">
        <v>197</v>
      </c>
      <c r="E92" s="124"/>
      <c r="F92" s="124"/>
      <c r="G92" s="124"/>
      <c r="H92" s="124"/>
      <c r="I92" s="618" t="str">
        <f t="shared" ref="I92:I105" si="38">IFERROR(J92/J$123," ")</f>
        <v xml:space="preserve"> </v>
      </c>
      <c r="J92" s="856"/>
      <c r="K92" s="632">
        <f t="shared" ref="K92:K104" si="39">SUM(L92:W92)</f>
        <v>0</v>
      </c>
      <c r="L92" s="620"/>
      <c r="M92" s="633"/>
      <c r="N92" s="633"/>
      <c r="O92" s="633"/>
      <c r="P92" s="633"/>
      <c r="Q92" s="633"/>
      <c r="R92" s="633"/>
      <c r="S92" s="633"/>
      <c r="T92" s="633"/>
      <c r="U92" s="633"/>
      <c r="V92" s="633"/>
      <c r="W92" s="633"/>
      <c r="X92" s="350"/>
      <c r="Y92" s="639">
        <f t="shared" ref="Y92:Y104" si="40">SUM(Z92:AD92)</f>
        <v>0</v>
      </c>
      <c r="Z92" s="620"/>
      <c r="AA92" s="620"/>
      <c r="AB92" s="620"/>
      <c r="AC92" s="620"/>
      <c r="AD92" s="628"/>
      <c r="AF92" s="1550"/>
      <c r="AG92" s="934"/>
    </row>
    <row r="93" spans="2:33" x14ac:dyDescent="0.35">
      <c r="B93" s="347"/>
      <c r="C93" s="35"/>
      <c r="D93" s="39" t="s">
        <v>198</v>
      </c>
      <c r="E93" s="39"/>
      <c r="F93" s="39"/>
      <c r="G93" s="39"/>
      <c r="H93" s="39"/>
      <c r="I93" s="622" t="str">
        <f t="shared" si="38"/>
        <v xml:space="preserve"> </v>
      </c>
      <c r="J93" s="854"/>
      <c r="K93" s="634">
        <f t="shared" si="39"/>
        <v>0</v>
      </c>
      <c r="L93" s="623"/>
      <c r="M93" s="635"/>
      <c r="N93" s="635"/>
      <c r="O93" s="635"/>
      <c r="P93" s="635"/>
      <c r="Q93" s="635"/>
      <c r="R93" s="635"/>
      <c r="S93" s="635"/>
      <c r="T93" s="635"/>
      <c r="U93" s="635"/>
      <c r="V93" s="635"/>
      <c r="W93" s="635"/>
      <c r="X93" s="351"/>
      <c r="Y93" s="629">
        <f t="shared" si="40"/>
        <v>0</v>
      </c>
      <c r="Z93" s="623"/>
      <c r="AA93" s="623"/>
      <c r="AB93" s="623"/>
      <c r="AC93" s="623"/>
      <c r="AD93" s="630"/>
      <c r="AF93" s="1551"/>
      <c r="AG93" s="934"/>
    </row>
    <row r="94" spans="2:33" x14ac:dyDescent="0.35">
      <c r="B94" s="347"/>
      <c r="C94" s="35"/>
      <c r="D94" s="39" t="s">
        <v>679</v>
      </c>
      <c r="E94" s="39"/>
      <c r="F94" s="39"/>
      <c r="G94" s="39"/>
      <c r="H94" s="39"/>
      <c r="I94" s="622" t="str">
        <f t="shared" si="38"/>
        <v xml:space="preserve"> </v>
      </c>
      <c r="J94" s="1153">
        <f>'4'!F25</f>
        <v>0</v>
      </c>
      <c r="K94" s="634">
        <f t="shared" si="39"/>
        <v>0</v>
      </c>
      <c r="L94" s="623"/>
      <c r="M94" s="635"/>
      <c r="N94" s="635"/>
      <c r="O94" s="635"/>
      <c r="P94" s="635"/>
      <c r="Q94" s="635"/>
      <c r="R94" s="635"/>
      <c r="S94" s="635"/>
      <c r="T94" s="635"/>
      <c r="U94" s="635"/>
      <c r="V94" s="635"/>
      <c r="W94" s="635"/>
      <c r="X94" s="351"/>
      <c r="Y94" s="629">
        <f t="shared" si="40"/>
        <v>0</v>
      </c>
      <c r="Z94" s="623"/>
      <c r="AA94" s="623"/>
      <c r="AB94" s="623"/>
      <c r="AC94" s="623"/>
      <c r="AD94" s="630"/>
      <c r="AF94" s="1551"/>
      <c r="AG94" s="934"/>
    </row>
    <row r="95" spans="2:33" x14ac:dyDescent="0.35">
      <c r="B95" s="347"/>
      <c r="C95" s="35"/>
      <c r="D95" s="39" t="s">
        <v>199</v>
      </c>
      <c r="E95" s="39"/>
      <c r="F95" s="39"/>
      <c r="G95" s="39"/>
      <c r="H95" s="39"/>
      <c r="I95" s="622" t="str">
        <f t="shared" si="38"/>
        <v xml:space="preserve"> </v>
      </c>
      <c r="J95" s="854"/>
      <c r="K95" s="634">
        <f t="shared" si="39"/>
        <v>0</v>
      </c>
      <c r="L95" s="623"/>
      <c r="M95" s="635"/>
      <c r="N95" s="635"/>
      <c r="O95" s="635"/>
      <c r="P95" s="635"/>
      <c r="Q95" s="635"/>
      <c r="R95" s="635"/>
      <c r="S95" s="635"/>
      <c r="T95" s="635"/>
      <c r="U95" s="635"/>
      <c r="V95" s="635"/>
      <c r="W95" s="635"/>
      <c r="X95" s="351"/>
      <c r="Y95" s="629">
        <f t="shared" si="40"/>
        <v>0</v>
      </c>
      <c r="Z95" s="623"/>
      <c r="AA95" s="623"/>
      <c r="AB95" s="623"/>
      <c r="AC95" s="623"/>
      <c r="AD95" s="630"/>
      <c r="AF95" s="1551"/>
      <c r="AG95" s="934"/>
    </row>
    <row r="96" spans="2:33" x14ac:dyDescent="0.35">
      <c r="B96" s="347"/>
      <c r="C96" s="35"/>
      <c r="D96" s="39" t="s">
        <v>200</v>
      </c>
      <c r="E96" s="39"/>
      <c r="F96" s="39"/>
      <c r="G96" s="1749" t="str">
        <f>IF(AND(J96&lt;&gt;0,'6E'!H53=0),"Complete Form 6E","")</f>
        <v/>
      </c>
      <c r="H96" s="39"/>
      <c r="I96" s="622" t="str">
        <f t="shared" si="38"/>
        <v xml:space="preserve"> </v>
      </c>
      <c r="J96" s="854"/>
      <c r="K96" s="634">
        <f t="shared" si="39"/>
        <v>0</v>
      </c>
      <c r="L96" s="623"/>
      <c r="M96" s="635"/>
      <c r="N96" s="635"/>
      <c r="O96" s="635"/>
      <c r="P96" s="635"/>
      <c r="Q96" s="635"/>
      <c r="R96" s="635"/>
      <c r="S96" s="635"/>
      <c r="T96" s="635"/>
      <c r="U96" s="635"/>
      <c r="V96" s="635"/>
      <c r="W96" s="635"/>
      <c r="X96" s="351"/>
      <c r="Y96" s="629">
        <f t="shared" si="40"/>
        <v>0</v>
      </c>
      <c r="Z96" s="623"/>
      <c r="AA96" s="623"/>
      <c r="AB96" s="623"/>
      <c r="AC96" s="623"/>
      <c r="AD96" s="630"/>
      <c r="AF96" s="1551"/>
      <c r="AG96" s="934"/>
    </row>
    <row r="97" spans="2:33" x14ac:dyDescent="0.35">
      <c r="B97" s="347"/>
      <c r="C97" s="35"/>
      <c r="D97" s="39" t="s">
        <v>201</v>
      </c>
      <c r="E97" s="39"/>
      <c r="F97" s="39"/>
      <c r="G97" s="1749" t="str">
        <f>IF(AND(J97&lt;&gt;0,'6E'!H53=0),"Complete Form 6E","")</f>
        <v/>
      </c>
      <c r="H97" s="39"/>
      <c r="I97" s="622" t="str">
        <f t="shared" si="38"/>
        <v xml:space="preserve"> </v>
      </c>
      <c r="J97" s="854"/>
      <c r="K97" s="634">
        <f t="shared" si="39"/>
        <v>0</v>
      </c>
      <c r="L97" s="623"/>
      <c r="M97" s="635"/>
      <c r="N97" s="635"/>
      <c r="O97" s="635"/>
      <c r="P97" s="635"/>
      <c r="Q97" s="635"/>
      <c r="R97" s="635"/>
      <c r="S97" s="635"/>
      <c r="T97" s="635"/>
      <c r="U97" s="635"/>
      <c r="V97" s="635"/>
      <c r="W97" s="635"/>
      <c r="X97" s="351"/>
      <c r="Y97" s="629">
        <f t="shared" si="40"/>
        <v>0</v>
      </c>
      <c r="Z97" s="623"/>
      <c r="AA97" s="623"/>
      <c r="AB97" s="623"/>
      <c r="AC97" s="623"/>
      <c r="AD97" s="630"/>
      <c r="AF97" s="1551"/>
      <c r="AG97" s="934"/>
    </row>
    <row r="98" spans="2:33" x14ac:dyDescent="0.35">
      <c r="B98" s="347"/>
      <c r="C98" s="35"/>
      <c r="D98" s="39" t="s">
        <v>202</v>
      </c>
      <c r="E98" s="39"/>
      <c r="F98" s="39"/>
      <c r="G98" s="39"/>
      <c r="H98" s="39"/>
      <c r="I98" s="622" t="str">
        <f t="shared" si="38"/>
        <v xml:space="preserve"> </v>
      </c>
      <c r="J98" s="854"/>
      <c r="K98" s="634">
        <f t="shared" si="39"/>
        <v>0</v>
      </c>
      <c r="L98" s="623"/>
      <c r="M98" s="635"/>
      <c r="N98" s="635"/>
      <c r="O98" s="635"/>
      <c r="P98" s="635"/>
      <c r="Q98" s="635"/>
      <c r="R98" s="635"/>
      <c r="S98" s="635"/>
      <c r="T98" s="635"/>
      <c r="U98" s="635"/>
      <c r="V98" s="635"/>
      <c r="W98" s="635"/>
      <c r="X98" s="351"/>
      <c r="Y98" s="629">
        <f t="shared" si="40"/>
        <v>0</v>
      </c>
      <c r="Z98" s="623"/>
      <c r="AA98" s="623"/>
      <c r="AB98" s="623"/>
      <c r="AC98" s="623"/>
      <c r="AD98" s="630"/>
      <c r="AF98" s="1551"/>
      <c r="AG98" s="934"/>
    </row>
    <row r="99" spans="2:33" x14ac:dyDescent="0.35">
      <c r="B99" s="347"/>
      <c r="C99" s="35"/>
      <c r="D99" s="39" t="s">
        <v>203</v>
      </c>
      <c r="E99" s="39"/>
      <c r="F99" s="39"/>
      <c r="G99" s="39"/>
      <c r="H99" s="39"/>
      <c r="I99" s="622" t="str">
        <f t="shared" si="38"/>
        <v xml:space="preserve"> </v>
      </c>
      <c r="J99" s="854"/>
      <c r="K99" s="634">
        <f t="shared" si="39"/>
        <v>0</v>
      </c>
      <c r="L99" s="623"/>
      <c r="M99" s="635"/>
      <c r="N99" s="635"/>
      <c r="O99" s="635"/>
      <c r="P99" s="635"/>
      <c r="Q99" s="635"/>
      <c r="R99" s="635"/>
      <c r="S99" s="635"/>
      <c r="T99" s="635"/>
      <c r="U99" s="635"/>
      <c r="V99" s="635"/>
      <c r="W99" s="635"/>
      <c r="X99" s="351"/>
      <c r="Y99" s="629">
        <f t="shared" si="40"/>
        <v>0</v>
      </c>
      <c r="Z99" s="623"/>
      <c r="AA99" s="623"/>
      <c r="AB99" s="623"/>
      <c r="AC99" s="623"/>
      <c r="AD99" s="630"/>
      <c r="AF99" s="1551"/>
      <c r="AG99" s="934"/>
    </row>
    <row r="100" spans="2:33" x14ac:dyDescent="0.35">
      <c r="B100" s="347"/>
      <c r="C100" s="35"/>
      <c r="D100" s="39" t="s">
        <v>204</v>
      </c>
      <c r="E100" s="39"/>
      <c r="F100" s="39"/>
      <c r="G100" s="39"/>
      <c r="H100" s="39"/>
      <c r="I100" s="622" t="str">
        <f t="shared" si="38"/>
        <v xml:space="preserve"> </v>
      </c>
      <c r="J100" s="854"/>
      <c r="K100" s="634">
        <f t="shared" si="39"/>
        <v>0</v>
      </c>
      <c r="L100" s="623"/>
      <c r="M100" s="635"/>
      <c r="N100" s="635"/>
      <c r="O100" s="635"/>
      <c r="P100" s="635"/>
      <c r="Q100" s="635"/>
      <c r="R100" s="635"/>
      <c r="S100" s="635"/>
      <c r="T100" s="635"/>
      <c r="U100" s="635"/>
      <c r="V100" s="635"/>
      <c r="W100" s="635"/>
      <c r="X100" s="351"/>
      <c r="Y100" s="629">
        <f t="shared" si="40"/>
        <v>0</v>
      </c>
      <c r="Z100" s="623"/>
      <c r="AA100" s="623"/>
      <c r="AB100" s="623"/>
      <c r="AC100" s="623"/>
      <c r="AD100" s="630"/>
      <c r="AF100" s="1551"/>
      <c r="AG100" s="934"/>
    </row>
    <row r="101" spans="2:33" x14ac:dyDescent="0.35">
      <c r="B101" s="347"/>
      <c r="C101" s="35"/>
      <c r="D101" s="39" t="s">
        <v>876</v>
      </c>
      <c r="E101" s="39"/>
      <c r="F101" s="39"/>
      <c r="G101" s="39"/>
      <c r="H101" s="39"/>
      <c r="I101" s="622" t="str">
        <f t="shared" si="38"/>
        <v xml:space="preserve"> </v>
      </c>
      <c r="J101" s="854"/>
      <c r="K101" s="634">
        <f t="shared" si="39"/>
        <v>0</v>
      </c>
      <c r="L101" s="623"/>
      <c r="M101" s="635"/>
      <c r="N101" s="635"/>
      <c r="O101" s="635"/>
      <c r="P101" s="635"/>
      <c r="Q101" s="635"/>
      <c r="R101" s="635"/>
      <c r="S101" s="635"/>
      <c r="T101" s="635"/>
      <c r="U101" s="635"/>
      <c r="V101" s="635"/>
      <c r="W101" s="635"/>
      <c r="X101" s="351"/>
      <c r="Y101" s="629">
        <f t="shared" si="40"/>
        <v>0</v>
      </c>
      <c r="Z101" s="623"/>
      <c r="AA101" s="623"/>
      <c r="AB101" s="623"/>
      <c r="AC101" s="623"/>
      <c r="AD101" s="630"/>
      <c r="AF101" s="1551"/>
      <c r="AG101" s="934"/>
    </row>
    <row r="102" spans="2:33" x14ac:dyDescent="0.35">
      <c r="B102" s="347"/>
      <c r="C102" s="35"/>
      <c r="D102" s="39" t="s">
        <v>205</v>
      </c>
      <c r="E102" s="39"/>
      <c r="F102" s="39"/>
      <c r="G102" s="39"/>
      <c r="H102" s="39"/>
      <c r="I102" s="622" t="str">
        <f t="shared" si="38"/>
        <v xml:space="preserve"> </v>
      </c>
      <c r="J102" s="854"/>
      <c r="K102" s="634">
        <f t="shared" si="39"/>
        <v>0</v>
      </c>
      <c r="L102" s="623"/>
      <c r="M102" s="635"/>
      <c r="N102" s="635"/>
      <c r="O102" s="635"/>
      <c r="P102" s="635"/>
      <c r="Q102" s="635"/>
      <c r="R102" s="635"/>
      <c r="S102" s="635"/>
      <c r="T102" s="635"/>
      <c r="U102" s="635"/>
      <c r="V102" s="635"/>
      <c r="W102" s="635"/>
      <c r="X102" s="351"/>
      <c r="Y102" s="629">
        <f t="shared" si="40"/>
        <v>0</v>
      </c>
      <c r="Z102" s="623"/>
      <c r="AA102" s="623"/>
      <c r="AB102" s="623"/>
      <c r="AC102" s="623"/>
      <c r="AD102" s="630"/>
      <c r="AF102" s="1551"/>
      <c r="AG102" s="934"/>
    </row>
    <row r="103" spans="2:33" x14ac:dyDescent="0.35">
      <c r="B103" s="347"/>
      <c r="C103" s="35"/>
      <c r="D103" s="39" t="s">
        <v>463</v>
      </c>
      <c r="E103" s="39"/>
      <c r="F103" s="39"/>
      <c r="G103" s="39"/>
      <c r="H103" s="39"/>
      <c r="I103" s="622" t="str">
        <f t="shared" si="38"/>
        <v xml:space="preserve"> </v>
      </c>
      <c r="J103" s="854"/>
      <c r="K103" s="634">
        <f>SUM(L103:W103)</f>
        <v>0</v>
      </c>
      <c r="L103" s="623"/>
      <c r="M103" s="635"/>
      <c r="N103" s="635"/>
      <c r="O103" s="635"/>
      <c r="P103" s="635"/>
      <c r="Q103" s="635"/>
      <c r="R103" s="635"/>
      <c r="S103" s="635"/>
      <c r="T103" s="635"/>
      <c r="U103" s="635"/>
      <c r="V103" s="635"/>
      <c r="W103" s="635"/>
      <c r="X103" s="1780"/>
      <c r="Y103" s="629">
        <f t="shared" si="40"/>
        <v>0</v>
      </c>
      <c r="Z103" s="623"/>
      <c r="AA103" s="623"/>
      <c r="AB103" s="623"/>
      <c r="AC103" s="623"/>
      <c r="AD103" s="630"/>
      <c r="AF103" s="1551"/>
      <c r="AG103" s="934"/>
    </row>
    <row r="104" spans="2:33" ht="15" thickBot="1" x14ac:dyDescent="0.4">
      <c r="B104" s="347"/>
      <c r="C104" s="35"/>
      <c r="D104" s="39" t="s">
        <v>391</v>
      </c>
      <c r="E104" s="2243"/>
      <c r="F104" s="2244"/>
      <c r="G104" s="2245"/>
      <c r="H104" s="39"/>
      <c r="I104" s="625" t="str">
        <f t="shared" si="38"/>
        <v xml:space="preserve"> </v>
      </c>
      <c r="J104" s="855"/>
      <c r="K104" s="646">
        <f t="shared" si="39"/>
        <v>0</v>
      </c>
      <c r="L104" s="637"/>
      <c r="M104" s="638"/>
      <c r="N104" s="638"/>
      <c r="O104" s="638"/>
      <c r="P104" s="638"/>
      <c r="Q104" s="638"/>
      <c r="R104" s="638"/>
      <c r="S104" s="638"/>
      <c r="T104" s="638"/>
      <c r="U104" s="638"/>
      <c r="V104" s="638"/>
      <c r="W104" s="638"/>
      <c r="X104" s="1781"/>
      <c r="Y104" s="640">
        <f t="shared" si="40"/>
        <v>0</v>
      </c>
      <c r="Z104" s="637"/>
      <c r="AA104" s="637"/>
      <c r="AB104" s="637"/>
      <c r="AC104" s="637"/>
      <c r="AD104" s="641"/>
      <c r="AF104" s="1552"/>
      <c r="AG104" s="934"/>
    </row>
    <row r="105" spans="2:33" ht="15" thickBot="1" x14ac:dyDescent="0.4">
      <c r="B105" s="347"/>
      <c r="C105" s="35"/>
      <c r="D105" s="34"/>
      <c r="E105" s="34"/>
      <c r="F105" s="34"/>
      <c r="G105" s="38" t="s">
        <v>146</v>
      </c>
      <c r="H105" s="38"/>
      <c r="I105" s="284" t="str">
        <f t="shared" si="38"/>
        <v xml:space="preserve"> </v>
      </c>
      <c r="J105" s="27">
        <f t="shared" ref="J105:O105" si="41">SUM(J92:J104)</f>
        <v>0</v>
      </c>
      <c r="K105" s="20">
        <f t="shared" si="41"/>
        <v>0</v>
      </c>
      <c r="L105" s="898">
        <f t="shared" si="41"/>
        <v>0</v>
      </c>
      <c r="M105" s="899">
        <f t="shared" si="41"/>
        <v>0</v>
      </c>
      <c r="N105" s="899">
        <f t="shared" si="41"/>
        <v>0</v>
      </c>
      <c r="O105" s="899">
        <f t="shared" si="41"/>
        <v>0</v>
      </c>
      <c r="P105" s="899">
        <f t="shared" ref="P105:U105" si="42">SUM(P92:P104)</f>
        <v>0</v>
      </c>
      <c r="Q105" s="899">
        <f t="shared" si="42"/>
        <v>0</v>
      </c>
      <c r="R105" s="899">
        <f t="shared" si="42"/>
        <v>0</v>
      </c>
      <c r="S105" s="899">
        <f t="shared" si="42"/>
        <v>0</v>
      </c>
      <c r="T105" s="899">
        <f t="shared" si="42"/>
        <v>0</v>
      </c>
      <c r="U105" s="899">
        <f t="shared" si="42"/>
        <v>0</v>
      </c>
      <c r="V105" s="899">
        <f>SUM(V92:V104)</f>
        <v>0</v>
      </c>
      <c r="W105" s="899">
        <f>SUM(W92:W104)</f>
        <v>0</v>
      </c>
      <c r="X105" s="352"/>
      <c r="Y105" s="353">
        <f t="shared" ref="Y105:AD105" si="43">SUM(Y92:Y104)</f>
        <v>0</v>
      </c>
      <c r="Z105" s="898">
        <f t="shared" si="43"/>
        <v>0</v>
      </c>
      <c r="AA105" s="898">
        <f t="shared" si="43"/>
        <v>0</v>
      </c>
      <c r="AB105" s="898">
        <f t="shared" si="43"/>
        <v>0</v>
      </c>
      <c r="AC105" s="898">
        <f t="shared" si="43"/>
        <v>0</v>
      </c>
      <c r="AD105" s="900">
        <f t="shared" si="43"/>
        <v>0</v>
      </c>
      <c r="AG105" s="934"/>
    </row>
    <row r="106" spans="2:33" ht="9" customHeight="1" thickBot="1" x14ac:dyDescent="0.4">
      <c r="B106" s="354"/>
      <c r="C106" s="24"/>
      <c r="D106" s="25"/>
      <c r="E106" s="25"/>
      <c r="F106" s="25"/>
      <c r="G106" s="25"/>
      <c r="H106" s="25"/>
      <c r="I106" s="318"/>
      <c r="J106" s="1438"/>
      <c r="K106" s="1442"/>
      <c r="L106" s="26"/>
      <c r="M106" s="26"/>
      <c r="N106" s="26"/>
      <c r="O106" s="26"/>
      <c r="P106" s="1442"/>
      <c r="Q106" s="1442"/>
      <c r="R106" s="1442"/>
      <c r="S106" s="1442"/>
      <c r="T106" s="1442"/>
      <c r="U106" s="1442"/>
      <c r="V106" s="1442"/>
      <c r="W106" s="26"/>
      <c r="X106" s="359"/>
      <c r="Y106" s="26"/>
      <c r="Z106" s="26"/>
      <c r="AA106" s="26"/>
      <c r="AB106" s="26"/>
      <c r="AC106" s="26"/>
      <c r="AD106" s="26"/>
      <c r="AE106" s="26"/>
      <c r="AF106" s="26"/>
      <c r="AG106" s="1566"/>
    </row>
    <row r="107" spans="2:33" x14ac:dyDescent="0.35">
      <c r="B107" s="347"/>
      <c r="C107" s="37"/>
      <c r="D107" s="38"/>
      <c r="E107" s="38"/>
      <c r="F107" s="38"/>
      <c r="G107" s="38"/>
      <c r="H107" s="38"/>
      <c r="I107" s="115"/>
      <c r="J107" s="1435"/>
      <c r="K107" s="1433"/>
      <c r="L107" s="16"/>
      <c r="M107" s="16"/>
      <c r="N107" s="16"/>
      <c r="O107" s="16"/>
      <c r="P107" s="1433"/>
      <c r="Q107" s="1433"/>
      <c r="R107" s="1433"/>
      <c r="S107" s="1433"/>
      <c r="T107" s="1433"/>
      <c r="U107" s="1433"/>
      <c r="V107" s="1433"/>
      <c r="W107" s="16"/>
      <c r="X107" s="351"/>
      <c r="Y107" s="16"/>
      <c r="Z107" s="16"/>
      <c r="AA107" s="16"/>
      <c r="AB107" s="16"/>
      <c r="AC107" s="16"/>
      <c r="AD107" s="16"/>
      <c r="AE107" s="16"/>
      <c r="AF107" s="16"/>
      <c r="AG107" s="934"/>
    </row>
    <row r="108" spans="2:33" ht="15" thickBot="1" x14ac:dyDescent="0.4">
      <c r="B108" s="347"/>
      <c r="C108" s="37" t="s">
        <v>1023</v>
      </c>
      <c r="D108" s="38"/>
      <c r="E108" s="38"/>
      <c r="F108" s="38"/>
      <c r="G108" s="38"/>
      <c r="H108" s="38"/>
      <c r="I108" s="1689"/>
      <c r="J108" s="1690"/>
      <c r="K108" s="1691"/>
      <c r="L108" s="1692"/>
      <c r="M108" s="1692"/>
      <c r="N108" s="1692"/>
      <c r="O108" s="1692"/>
      <c r="P108" s="1691"/>
      <c r="Q108" s="1691"/>
      <c r="R108" s="1691"/>
      <c r="S108" s="1691"/>
      <c r="T108" s="1691"/>
      <c r="U108" s="1691"/>
      <c r="V108" s="1691"/>
      <c r="W108" s="1692"/>
      <c r="X108" s="351"/>
      <c r="Y108" s="1692"/>
      <c r="Z108" s="1692"/>
      <c r="AA108" s="1692"/>
      <c r="AB108" s="1692"/>
      <c r="AC108" s="1692"/>
      <c r="AD108" s="1692"/>
      <c r="AE108" s="16"/>
      <c r="AF108" s="1692"/>
      <c r="AG108" s="934"/>
    </row>
    <row r="109" spans="2:33" ht="15" thickBot="1" x14ac:dyDescent="0.4">
      <c r="B109" s="347"/>
      <c r="C109" s="1693"/>
      <c r="D109" s="1694" t="s">
        <v>1024</v>
      </c>
      <c r="E109" s="1695"/>
      <c r="F109" s="1695"/>
      <c r="G109" s="1695"/>
      <c r="H109" s="1696"/>
      <c r="I109" s="625" t="str">
        <f>IFERROR(J109/J$125, " ")</f>
        <v xml:space="preserve"> </v>
      </c>
      <c r="J109" s="1697"/>
      <c r="K109" s="1698">
        <f>SUM(L109:W109)</f>
        <v>0</v>
      </c>
      <c r="L109" s="1699"/>
      <c r="M109" s="1700"/>
      <c r="N109" s="1700"/>
      <c r="O109" s="1700"/>
      <c r="P109" s="1700"/>
      <c r="Q109" s="1700"/>
      <c r="R109" s="1700"/>
      <c r="S109" s="1700"/>
      <c r="T109" s="1700"/>
      <c r="U109" s="1700"/>
      <c r="V109" s="1700"/>
      <c r="W109" s="1700"/>
      <c r="X109" s="1701"/>
      <c r="Y109" s="1702">
        <f>SUM(Z109:AD109)</f>
        <v>0</v>
      </c>
      <c r="Z109" s="1703"/>
      <c r="AA109" s="1703"/>
      <c r="AB109" s="1703"/>
      <c r="AC109" s="1703"/>
      <c r="AD109" s="1704"/>
      <c r="AE109" s="1705"/>
      <c r="AF109" s="1706"/>
      <c r="AG109" s="934"/>
    </row>
    <row r="110" spans="2:33" ht="15" thickBot="1" x14ac:dyDescent="0.4">
      <c r="B110" s="347"/>
      <c r="C110" s="37"/>
      <c r="D110" s="34"/>
      <c r="E110" s="38"/>
      <c r="F110" s="38"/>
      <c r="G110" s="38" t="s">
        <v>146</v>
      </c>
      <c r="H110" s="1707"/>
      <c r="I110" s="284" t="str">
        <f>IFERROR(J110/J$125, " ")</f>
        <v xml:space="preserve"> </v>
      </c>
      <c r="J110" s="27">
        <f t="shared" ref="J110:O110" si="44">SUM(J109)</f>
        <v>0</v>
      </c>
      <c r="K110" s="20">
        <f t="shared" si="44"/>
        <v>0</v>
      </c>
      <c r="L110" s="898">
        <f t="shared" si="44"/>
        <v>0</v>
      </c>
      <c r="M110" s="899">
        <f t="shared" si="44"/>
        <v>0</v>
      </c>
      <c r="N110" s="899">
        <f t="shared" si="44"/>
        <v>0</v>
      </c>
      <c r="O110" s="899">
        <f t="shared" si="44"/>
        <v>0</v>
      </c>
      <c r="P110" s="899">
        <f t="shared" ref="P110:U110" si="45">SUM(P109)</f>
        <v>0</v>
      </c>
      <c r="Q110" s="899">
        <f t="shared" si="45"/>
        <v>0</v>
      </c>
      <c r="R110" s="899">
        <f t="shared" si="45"/>
        <v>0</v>
      </c>
      <c r="S110" s="899">
        <f t="shared" si="45"/>
        <v>0</v>
      </c>
      <c r="T110" s="899">
        <f t="shared" si="45"/>
        <v>0</v>
      </c>
      <c r="U110" s="899">
        <f t="shared" si="45"/>
        <v>0</v>
      </c>
      <c r="V110" s="899">
        <f>SUM(V109)</f>
        <v>0</v>
      </c>
      <c r="W110" s="899">
        <f>SUM(W109)</f>
        <v>0</v>
      </c>
      <c r="X110" s="1708"/>
      <c r="Y110" s="1709">
        <f t="shared" ref="Y110:AD110" si="46">SUM(Y109)</f>
        <v>0</v>
      </c>
      <c r="Z110" s="353">
        <f t="shared" si="46"/>
        <v>0</v>
      </c>
      <c r="AA110" s="353">
        <f t="shared" si="46"/>
        <v>0</v>
      </c>
      <c r="AB110" s="353">
        <f t="shared" si="46"/>
        <v>0</v>
      </c>
      <c r="AC110" s="353">
        <f t="shared" si="46"/>
        <v>0</v>
      </c>
      <c r="AD110" s="900">
        <f t="shared" si="46"/>
        <v>0</v>
      </c>
      <c r="AE110" s="16"/>
      <c r="AF110" s="16"/>
      <c r="AG110" s="934"/>
    </row>
    <row r="111" spans="2:33" ht="3.75" customHeight="1" x14ac:dyDescent="0.35">
      <c r="B111" s="347"/>
      <c r="C111" s="37"/>
      <c r="D111" s="38"/>
      <c r="E111" s="38"/>
      <c r="F111" s="38"/>
      <c r="G111" s="38"/>
      <c r="H111" s="38"/>
      <c r="I111" s="115"/>
      <c r="J111" s="1435"/>
      <c r="K111" s="1433"/>
      <c r="L111" s="16"/>
      <c r="M111" s="16"/>
      <c r="N111" s="16"/>
      <c r="O111" s="16"/>
      <c r="P111" s="1433"/>
      <c r="Q111" s="1433"/>
      <c r="R111" s="1433"/>
      <c r="S111" s="1433"/>
      <c r="T111" s="1433"/>
      <c r="U111" s="1433"/>
      <c r="V111" s="1433"/>
      <c r="W111" s="16"/>
      <c r="X111" s="351"/>
      <c r="Y111" s="16"/>
      <c r="Z111" s="16"/>
      <c r="AA111" s="16"/>
      <c r="AB111" s="16"/>
      <c r="AC111" s="16"/>
      <c r="AD111" s="16"/>
      <c r="AE111" s="16"/>
      <c r="AF111" s="16"/>
      <c r="AG111" s="934"/>
    </row>
    <row r="112" spans="2:33" ht="15" thickBot="1" x14ac:dyDescent="0.4">
      <c r="B112" s="347"/>
      <c r="C112" s="62" t="s">
        <v>207</v>
      </c>
      <c r="D112" s="62"/>
      <c r="E112" s="62"/>
      <c r="F112" s="62"/>
      <c r="G112" s="62"/>
      <c r="H112" s="37"/>
      <c r="I112" s="37"/>
      <c r="J112" s="1434"/>
      <c r="K112" s="1434"/>
      <c r="L112" s="16"/>
      <c r="M112" s="16"/>
      <c r="N112" s="16"/>
      <c r="O112" s="16"/>
      <c r="P112" s="1433"/>
      <c r="Q112" s="1433"/>
      <c r="R112" s="1433"/>
      <c r="S112" s="1433"/>
      <c r="T112" s="1433"/>
      <c r="U112" s="1433"/>
      <c r="V112" s="1433"/>
      <c r="W112" s="16"/>
      <c r="X112" s="351"/>
      <c r="Y112" s="16"/>
      <c r="Z112" s="16"/>
      <c r="AA112" s="16"/>
      <c r="AB112" s="16"/>
      <c r="AC112" s="16"/>
      <c r="AD112" s="16"/>
      <c r="AG112" s="934"/>
    </row>
    <row r="113" spans="2:33" x14ac:dyDescent="0.35">
      <c r="B113" s="347"/>
      <c r="C113" s="35"/>
      <c r="D113" s="123" t="s">
        <v>208</v>
      </c>
      <c r="E113" s="123"/>
      <c r="F113" s="123"/>
      <c r="G113" s="123"/>
      <c r="H113" s="123"/>
      <c r="I113" s="618" t="str">
        <f t="shared" ref="I113:I121" si="47">IFERROR(J113/J$123," ")</f>
        <v xml:space="preserve"> </v>
      </c>
      <c r="J113" s="856"/>
      <c r="K113" s="632">
        <f t="shared" ref="K113:K120" si="48">SUM(L113:W113)</f>
        <v>0</v>
      </c>
      <c r="L113" s="620"/>
      <c r="M113" s="633"/>
      <c r="N113" s="633"/>
      <c r="O113" s="633"/>
      <c r="P113" s="633"/>
      <c r="Q113" s="633"/>
      <c r="R113" s="633"/>
      <c r="S113" s="633"/>
      <c r="T113" s="633"/>
      <c r="U113" s="633"/>
      <c r="V113" s="633"/>
      <c r="W113" s="633"/>
      <c r="X113" s="350"/>
      <c r="Y113" s="639">
        <f t="shared" ref="Y113:Y120" si="49">SUM(Z113:AD113)</f>
        <v>0</v>
      </c>
      <c r="Z113" s="620"/>
      <c r="AA113" s="620"/>
      <c r="AB113" s="620"/>
      <c r="AC113" s="620"/>
      <c r="AD113" s="628"/>
      <c r="AF113" s="1550"/>
      <c r="AG113" s="934"/>
    </row>
    <row r="114" spans="2:33" x14ac:dyDescent="0.35">
      <c r="B114" s="347"/>
      <c r="C114" s="35"/>
      <c r="D114" s="34" t="s">
        <v>209</v>
      </c>
      <c r="E114" s="34"/>
      <c r="F114" s="34"/>
      <c r="G114" s="34"/>
      <c r="H114" s="34"/>
      <c r="I114" s="622" t="str">
        <f t="shared" si="47"/>
        <v xml:space="preserve"> </v>
      </c>
      <c r="J114" s="854"/>
      <c r="K114" s="647">
        <f t="shared" si="48"/>
        <v>0</v>
      </c>
      <c r="L114" s="623"/>
      <c r="M114" s="635"/>
      <c r="N114" s="635"/>
      <c r="O114" s="635"/>
      <c r="P114" s="635"/>
      <c r="Q114" s="635"/>
      <c r="R114" s="635"/>
      <c r="S114" s="635"/>
      <c r="T114" s="635"/>
      <c r="U114" s="635"/>
      <c r="V114" s="635"/>
      <c r="W114" s="635"/>
      <c r="X114" s="351"/>
      <c r="Y114" s="650">
        <f t="shared" si="49"/>
        <v>0</v>
      </c>
      <c r="Z114" s="623"/>
      <c r="AA114" s="623"/>
      <c r="AB114" s="623"/>
      <c r="AC114" s="623"/>
      <c r="AD114" s="630"/>
      <c r="AF114" s="1551"/>
      <c r="AG114" s="934"/>
    </row>
    <row r="115" spans="2:33" x14ac:dyDescent="0.35">
      <c r="B115" s="347"/>
      <c r="C115" s="35"/>
      <c r="D115" s="34" t="s">
        <v>210</v>
      </c>
      <c r="E115" s="34"/>
      <c r="F115" s="34"/>
      <c r="G115" s="34"/>
      <c r="H115" s="34"/>
      <c r="I115" s="622" t="str">
        <f t="shared" si="47"/>
        <v xml:space="preserve"> </v>
      </c>
      <c r="J115" s="854"/>
      <c r="K115" s="647">
        <f t="shared" si="48"/>
        <v>0</v>
      </c>
      <c r="L115" s="623"/>
      <c r="M115" s="635"/>
      <c r="N115" s="635"/>
      <c r="O115" s="635"/>
      <c r="P115" s="635"/>
      <c r="Q115" s="635"/>
      <c r="R115" s="635"/>
      <c r="S115" s="635"/>
      <c r="T115" s="635"/>
      <c r="U115" s="635"/>
      <c r="V115" s="635"/>
      <c r="W115" s="635"/>
      <c r="X115" s="351"/>
      <c r="Y115" s="650">
        <f t="shared" si="49"/>
        <v>0</v>
      </c>
      <c r="Z115" s="623"/>
      <c r="AA115" s="623"/>
      <c r="AB115" s="623"/>
      <c r="AC115" s="623"/>
      <c r="AD115" s="630"/>
      <c r="AF115" s="1551"/>
      <c r="AG115" s="934"/>
    </row>
    <row r="116" spans="2:33" x14ac:dyDescent="0.35">
      <c r="B116" s="347"/>
      <c r="C116" s="35"/>
      <c r="D116" s="34" t="s">
        <v>211</v>
      </c>
      <c r="E116" s="34"/>
      <c r="F116" s="34"/>
      <c r="G116" s="34"/>
      <c r="H116" s="34"/>
      <c r="I116" s="622" t="str">
        <f t="shared" si="47"/>
        <v xml:space="preserve"> </v>
      </c>
      <c r="J116" s="854"/>
      <c r="K116" s="647">
        <f t="shared" si="48"/>
        <v>0</v>
      </c>
      <c r="L116" s="623"/>
      <c r="M116" s="635"/>
      <c r="N116" s="635"/>
      <c r="O116" s="635"/>
      <c r="P116" s="635"/>
      <c r="Q116" s="635"/>
      <c r="R116" s="635"/>
      <c r="S116" s="635"/>
      <c r="T116" s="635"/>
      <c r="U116" s="635"/>
      <c r="V116" s="635"/>
      <c r="W116" s="635"/>
      <c r="X116" s="351"/>
      <c r="Y116" s="650">
        <f t="shared" si="49"/>
        <v>0</v>
      </c>
      <c r="Z116" s="623"/>
      <c r="AA116" s="623"/>
      <c r="AB116" s="623"/>
      <c r="AC116" s="623"/>
      <c r="AD116" s="630"/>
      <c r="AF116" s="1551"/>
      <c r="AG116" s="934"/>
    </row>
    <row r="117" spans="2:33" x14ac:dyDescent="0.35">
      <c r="B117" s="347"/>
      <c r="C117" s="35"/>
      <c r="D117" s="34" t="s">
        <v>212</v>
      </c>
      <c r="E117" s="34"/>
      <c r="F117" s="34"/>
      <c r="G117" s="34"/>
      <c r="H117" s="34"/>
      <c r="I117" s="622" t="str">
        <f t="shared" si="47"/>
        <v xml:space="preserve"> </v>
      </c>
      <c r="J117" s="854"/>
      <c r="K117" s="647">
        <f t="shared" si="48"/>
        <v>0</v>
      </c>
      <c r="L117" s="623"/>
      <c r="M117" s="635"/>
      <c r="N117" s="635"/>
      <c r="O117" s="635"/>
      <c r="P117" s="635"/>
      <c r="Q117" s="635"/>
      <c r="R117" s="635"/>
      <c r="S117" s="635"/>
      <c r="T117" s="635"/>
      <c r="U117" s="635"/>
      <c r="V117" s="635"/>
      <c r="W117" s="635"/>
      <c r="X117" s="351"/>
      <c r="Y117" s="650">
        <f t="shared" si="49"/>
        <v>0</v>
      </c>
      <c r="Z117" s="623"/>
      <c r="AA117" s="623"/>
      <c r="AB117" s="623"/>
      <c r="AC117" s="623"/>
      <c r="AD117" s="630"/>
      <c r="AF117" s="1551"/>
      <c r="AG117" s="934"/>
    </row>
    <row r="118" spans="2:33" x14ac:dyDescent="0.35">
      <c r="B118" s="347"/>
      <c r="C118" s="35"/>
      <c r="D118" s="34" t="s">
        <v>213</v>
      </c>
      <c r="E118" s="34"/>
      <c r="F118" s="34"/>
      <c r="G118" s="34"/>
      <c r="H118" s="34"/>
      <c r="I118" s="622" t="str">
        <f t="shared" si="47"/>
        <v xml:space="preserve"> </v>
      </c>
      <c r="J118" s="854"/>
      <c r="K118" s="647">
        <f t="shared" si="48"/>
        <v>0</v>
      </c>
      <c r="L118" s="623"/>
      <c r="M118" s="635"/>
      <c r="N118" s="635"/>
      <c r="O118" s="635"/>
      <c r="P118" s="635"/>
      <c r="Q118" s="635"/>
      <c r="R118" s="635"/>
      <c r="S118" s="635"/>
      <c r="T118" s="635"/>
      <c r="U118" s="635"/>
      <c r="V118" s="635"/>
      <c r="W118" s="635"/>
      <c r="X118" s="351"/>
      <c r="Y118" s="650">
        <f t="shared" si="49"/>
        <v>0</v>
      </c>
      <c r="Z118" s="623"/>
      <c r="AA118" s="623"/>
      <c r="AB118" s="623"/>
      <c r="AC118" s="623"/>
      <c r="AD118" s="630"/>
      <c r="AF118" s="1551"/>
      <c r="AG118" s="934"/>
    </row>
    <row r="119" spans="2:33" x14ac:dyDescent="0.35">
      <c r="B119" s="347"/>
      <c r="C119" s="35"/>
      <c r="D119" s="34" t="s">
        <v>214</v>
      </c>
      <c r="E119" s="34"/>
      <c r="F119" s="34"/>
      <c r="G119" s="34"/>
      <c r="H119" s="34"/>
      <c r="I119" s="622" t="str">
        <f t="shared" si="47"/>
        <v xml:space="preserve"> </v>
      </c>
      <c r="J119" s="854"/>
      <c r="K119" s="647">
        <f>SUM(L119:W119)</f>
        <v>0</v>
      </c>
      <c r="L119" s="623"/>
      <c r="M119" s="635"/>
      <c r="N119" s="635"/>
      <c r="O119" s="635"/>
      <c r="P119" s="635"/>
      <c r="Q119" s="635"/>
      <c r="R119" s="635"/>
      <c r="S119" s="635"/>
      <c r="T119" s="635"/>
      <c r="U119" s="635"/>
      <c r="V119" s="635"/>
      <c r="W119" s="635"/>
      <c r="X119" s="1780"/>
      <c r="Y119" s="650">
        <f t="shared" si="49"/>
        <v>0</v>
      </c>
      <c r="Z119" s="623"/>
      <c r="AA119" s="623"/>
      <c r="AB119" s="623"/>
      <c r="AC119" s="623"/>
      <c r="AD119" s="630"/>
      <c r="AF119" s="1551"/>
      <c r="AG119" s="934"/>
    </row>
    <row r="120" spans="2:33" ht="15" thickBot="1" x14ac:dyDescent="0.4">
      <c r="B120" s="347"/>
      <c r="C120" s="35"/>
      <c r="D120" s="39" t="s">
        <v>391</v>
      </c>
      <c r="E120" s="2243"/>
      <c r="F120" s="2244"/>
      <c r="G120" s="2245"/>
      <c r="H120" s="34"/>
      <c r="I120" s="648" t="str">
        <f t="shared" si="47"/>
        <v xml:space="preserve"> </v>
      </c>
      <c r="J120" s="855"/>
      <c r="K120" s="649">
        <f t="shared" si="48"/>
        <v>0</v>
      </c>
      <c r="L120" s="637"/>
      <c r="M120" s="638"/>
      <c r="N120" s="638"/>
      <c r="O120" s="638"/>
      <c r="P120" s="638"/>
      <c r="Q120" s="638"/>
      <c r="R120" s="638"/>
      <c r="S120" s="638"/>
      <c r="T120" s="638"/>
      <c r="U120" s="638"/>
      <c r="V120" s="638"/>
      <c r="W120" s="638"/>
      <c r="X120" s="1781"/>
      <c r="Y120" s="652">
        <f t="shared" si="49"/>
        <v>0</v>
      </c>
      <c r="Z120" s="637"/>
      <c r="AA120" s="637"/>
      <c r="AB120" s="637"/>
      <c r="AC120" s="637"/>
      <c r="AD120" s="641"/>
      <c r="AF120" s="1552"/>
      <c r="AG120" s="934"/>
    </row>
    <row r="121" spans="2:33" ht="15" thickBot="1" x14ac:dyDescent="0.4">
      <c r="B121" s="347"/>
      <c r="C121" s="35"/>
      <c r="D121" s="34"/>
      <c r="E121" s="34"/>
      <c r="F121" s="34"/>
      <c r="G121" s="38" t="s">
        <v>146</v>
      </c>
      <c r="H121" s="38"/>
      <c r="I121" s="284" t="str">
        <f t="shared" si="47"/>
        <v xml:space="preserve"> </v>
      </c>
      <c r="J121" s="27">
        <f>SUM(J113:J120)</f>
        <v>0</v>
      </c>
      <c r="K121" s="20">
        <f t="shared" ref="K121:W121" si="50">SUM(K113:K120)</f>
        <v>0</v>
      </c>
      <c r="L121" s="898">
        <f t="shared" si="50"/>
        <v>0</v>
      </c>
      <c r="M121" s="899">
        <f t="shared" si="50"/>
        <v>0</v>
      </c>
      <c r="N121" s="899">
        <f t="shared" si="50"/>
        <v>0</v>
      </c>
      <c r="O121" s="899">
        <f t="shared" si="50"/>
        <v>0</v>
      </c>
      <c r="P121" s="899">
        <f t="shared" ref="P121:U121" si="51">SUM(P113:P120)</f>
        <v>0</v>
      </c>
      <c r="Q121" s="899">
        <f t="shared" si="51"/>
        <v>0</v>
      </c>
      <c r="R121" s="899">
        <f t="shared" si="51"/>
        <v>0</v>
      </c>
      <c r="S121" s="899">
        <f t="shared" si="51"/>
        <v>0</v>
      </c>
      <c r="T121" s="899">
        <f t="shared" si="51"/>
        <v>0</v>
      </c>
      <c r="U121" s="899">
        <f t="shared" si="51"/>
        <v>0</v>
      </c>
      <c r="V121" s="899">
        <f t="shared" si="50"/>
        <v>0</v>
      </c>
      <c r="W121" s="899">
        <f t="shared" si="50"/>
        <v>0</v>
      </c>
      <c r="X121" s="352"/>
      <c r="Y121" s="651">
        <f t="shared" ref="Y121:AD121" si="52">SUM(Y113:Y120)</f>
        <v>0</v>
      </c>
      <c r="Z121" s="901">
        <f t="shared" si="52"/>
        <v>0</v>
      </c>
      <c r="AA121" s="901">
        <f t="shared" si="52"/>
        <v>0</v>
      </c>
      <c r="AB121" s="901">
        <f t="shared" si="52"/>
        <v>0</v>
      </c>
      <c r="AC121" s="901">
        <f t="shared" si="52"/>
        <v>0</v>
      </c>
      <c r="AD121" s="902">
        <f t="shared" si="52"/>
        <v>0</v>
      </c>
      <c r="AG121" s="934"/>
    </row>
    <row r="122" spans="2:33" ht="7.5" customHeight="1" thickBot="1" x14ac:dyDescent="0.4">
      <c r="B122" s="347"/>
      <c r="C122" s="39"/>
      <c r="D122" s="34"/>
      <c r="E122" s="34"/>
      <c r="F122" s="34"/>
      <c r="G122" s="34"/>
      <c r="H122" s="34"/>
      <c r="I122" s="35"/>
      <c r="J122" s="16"/>
      <c r="K122" s="1433"/>
      <c r="L122" s="16"/>
      <c r="M122" s="16"/>
      <c r="N122" s="16"/>
      <c r="O122" s="16"/>
      <c r="P122" s="1433"/>
      <c r="Q122" s="1433"/>
      <c r="R122" s="1433"/>
      <c r="S122" s="1433"/>
      <c r="T122" s="1433"/>
      <c r="U122" s="1433"/>
      <c r="V122" s="1433"/>
      <c r="W122" s="16"/>
      <c r="X122" s="351"/>
      <c r="Y122" s="16"/>
      <c r="Z122" s="16"/>
      <c r="AA122" s="16"/>
      <c r="AB122" s="16"/>
      <c r="AC122" s="16"/>
      <c r="AD122" s="16"/>
      <c r="AG122" s="934"/>
    </row>
    <row r="123" spans="2:33" ht="15" thickBot="1" x14ac:dyDescent="0.4">
      <c r="B123" s="347"/>
      <c r="C123" s="1712" t="s">
        <v>215</v>
      </c>
      <c r="D123" s="1712"/>
      <c r="E123" s="1713"/>
      <c r="F123" s="1713"/>
      <c r="G123" s="1713"/>
      <c r="H123" s="1713"/>
      <c r="I123" s="1714"/>
      <c r="J123" s="1715">
        <f>ROUND((J22+J41+J57+J63+J72+J83+J89+J105+J110+J121),0)</f>
        <v>0</v>
      </c>
      <c r="K123" s="1710">
        <f>(K22+K41+K57+K63+K72+K83+K89+K105+K110+K121)</f>
        <v>0</v>
      </c>
      <c r="L123" s="1710">
        <f t="shared" ref="L123:W123" si="53">L22+L41+L57+L63+L72+L83+L89+L105+L110+L121</f>
        <v>0</v>
      </c>
      <c r="M123" s="1710">
        <f t="shared" si="53"/>
        <v>0</v>
      </c>
      <c r="N123" s="1710">
        <f t="shared" si="53"/>
        <v>0</v>
      </c>
      <c r="O123" s="1710">
        <f t="shared" si="53"/>
        <v>0</v>
      </c>
      <c r="P123" s="1710">
        <f t="shared" ref="P123:U123" si="54">P22+P41+P57+P63+P72+P83+P89+P105+P110+P121</f>
        <v>0</v>
      </c>
      <c r="Q123" s="1710">
        <f t="shared" si="54"/>
        <v>0</v>
      </c>
      <c r="R123" s="1710">
        <f t="shared" si="54"/>
        <v>0</v>
      </c>
      <c r="S123" s="1710">
        <f t="shared" si="54"/>
        <v>0</v>
      </c>
      <c r="T123" s="1710">
        <f t="shared" si="54"/>
        <v>0</v>
      </c>
      <c r="U123" s="1710">
        <f t="shared" si="54"/>
        <v>0</v>
      </c>
      <c r="V123" s="1710">
        <f t="shared" si="53"/>
        <v>0</v>
      </c>
      <c r="W123" s="1710">
        <f t="shared" si="53"/>
        <v>0</v>
      </c>
      <c r="X123" s="1716"/>
      <c r="Y123" s="1717">
        <f>(Y22+Y41+Y57+Y63+Y72+Y83+Y89+Y105+Y110+Y121)</f>
        <v>0</v>
      </c>
      <c r="Z123" s="1710">
        <f>Z22+Z41+Z57+Z63+Z72+Z83+Z89+Z105+Z110+Z121</f>
        <v>0</v>
      </c>
      <c r="AA123" s="1710">
        <f>AA22+AA41+AA57+AA63+AA72+AA83+AA89+AA105+AA110+AA121</f>
        <v>0</v>
      </c>
      <c r="AB123" s="1710">
        <f>AB22+AB41+AB57+AB63+AB72+AB83+AB89+AB105+AB110+AB121</f>
        <v>0</v>
      </c>
      <c r="AC123" s="1710">
        <f>AC22+AC41+AC57+AC63+AC72+AC83+AC89+AC105+AC110+AC121</f>
        <v>0</v>
      </c>
      <c r="AD123" s="1711">
        <f>AD22+AD41+AD57+AD63+AD72+AD83+AD89+AD105+AD110+AD121</f>
        <v>0</v>
      </c>
      <c r="AG123" s="934"/>
    </row>
    <row r="124" spans="2:33" ht="15" customHeight="1" x14ac:dyDescent="0.35">
      <c r="B124" s="347"/>
      <c r="C124" s="285"/>
      <c r="D124" s="285"/>
      <c r="E124" s="285"/>
      <c r="F124" s="285"/>
      <c r="G124" s="285"/>
      <c r="H124" s="285"/>
      <c r="I124" s="285"/>
      <c r="K124" s="1543"/>
      <c r="L124" s="2238" t="str">
        <f>IF('7A'!F32&lt;&gt;0,(IF((ABS(K123-'7A'!F32)&lt;=10)=TRUE,"",Messages!B33)),"")</f>
        <v/>
      </c>
      <c r="M124" s="2238"/>
      <c r="N124" s="2238"/>
      <c r="O124" s="2238"/>
      <c r="P124" s="2238"/>
      <c r="Q124" s="2238"/>
      <c r="R124" s="2238"/>
      <c r="S124" s="2238"/>
      <c r="T124" s="2238"/>
      <c r="U124" s="2238"/>
      <c r="V124" s="2238"/>
      <c r="W124" s="1543"/>
      <c r="X124" s="360"/>
      <c r="Y124" s="2238" t="str">
        <f>IF('7A'!F46&lt;&gt;0,(IF((ABS(Y123-'7A'!F46)&lt;=10)=TRUE,"",Messages!B34)),"")</f>
        <v/>
      </c>
      <c r="Z124" s="2238"/>
      <c r="AA124" s="2238"/>
      <c r="AB124" s="2238"/>
      <c r="AC124" s="2238"/>
      <c r="AD124" s="2238"/>
      <c r="AE124" s="2238"/>
      <c r="AF124" s="2238"/>
      <c r="AG124" s="934"/>
    </row>
    <row r="125" spans="2:33" ht="16" thickBot="1" x14ac:dyDescent="0.4">
      <c r="B125" s="354"/>
      <c r="C125" s="361"/>
      <c r="D125" s="361"/>
      <c r="E125" s="361"/>
      <c r="F125" s="361"/>
      <c r="G125" s="361"/>
      <c r="H125" s="361"/>
      <c r="I125" s="361"/>
      <c r="J125" s="362" t="s">
        <v>28</v>
      </c>
      <c r="K125" s="1578"/>
      <c r="L125" s="2239"/>
      <c r="M125" s="2239"/>
      <c r="N125" s="2239"/>
      <c r="O125" s="2239"/>
      <c r="P125" s="2239"/>
      <c r="Q125" s="2239"/>
      <c r="R125" s="2239"/>
      <c r="S125" s="2239"/>
      <c r="T125" s="2239"/>
      <c r="U125" s="2239"/>
      <c r="V125" s="2239"/>
      <c r="W125" s="1578"/>
      <c r="X125" s="361"/>
      <c r="Y125" s="2239"/>
      <c r="Z125" s="2239"/>
      <c r="AA125" s="2239"/>
      <c r="AB125" s="2239"/>
      <c r="AC125" s="2239"/>
      <c r="AD125" s="2239"/>
      <c r="AE125" s="2239"/>
      <c r="AF125" s="2239"/>
      <c r="AG125" s="1563"/>
    </row>
    <row r="127" spans="2:33" ht="15" customHeight="1" x14ac:dyDescent="0.35">
      <c r="L127" s="1559"/>
      <c r="M127" s="1559"/>
      <c r="N127" s="1559"/>
      <c r="O127" s="1559"/>
      <c r="Y127" s="1577"/>
      <c r="Z127" s="1543"/>
      <c r="AA127" s="1543"/>
      <c r="AB127" s="1543"/>
      <c r="AC127" s="1543"/>
      <c r="AD127" s="1543"/>
    </row>
    <row r="128" spans="2:33" x14ac:dyDescent="0.35">
      <c r="K128" s="1543"/>
      <c r="L128" s="1543"/>
      <c r="M128" s="1543"/>
      <c r="N128" s="1543"/>
      <c r="O128" s="1543"/>
      <c r="P128" s="1543"/>
      <c r="Q128" s="1543"/>
      <c r="R128" s="1543"/>
      <c r="S128" s="1543"/>
      <c r="T128" s="1543"/>
      <c r="U128" s="1543"/>
      <c r="V128" s="1543"/>
      <c r="W128" s="1543"/>
      <c r="Y128" s="1543"/>
      <c r="Z128" s="1543"/>
      <c r="AA128" s="1543"/>
      <c r="AB128" s="1543"/>
      <c r="AC128" s="1543"/>
      <c r="AD128" s="1543"/>
    </row>
    <row r="129" spans="10:30" x14ac:dyDescent="0.35">
      <c r="J129" s="1167"/>
      <c r="K129" s="1543"/>
      <c r="L129" s="1576"/>
      <c r="M129" s="1543"/>
      <c r="Y129" s="1543"/>
      <c r="Z129" s="1543"/>
      <c r="AA129" s="1543"/>
      <c r="AB129" s="1543"/>
      <c r="AC129" s="1543"/>
      <c r="AD129" s="1543"/>
    </row>
    <row r="134" spans="10:30" x14ac:dyDescent="0.35">
      <c r="K134" s="1543"/>
    </row>
  </sheetData>
  <sheetProtection formatCells="0" formatColumns="0" formatRows="0"/>
  <mergeCells count="19">
    <mergeCell ref="C3:AF3"/>
    <mergeCell ref="C5:N5"/>
    <mergeCell ref="K7:W7"/>
    <mergeCell ref="Y7:AD7"/>
    <mergeCell ref="E104:G104"/>
    <mergeCell ref="E71:G71"/>
    <mergeCell ref="E62:G62"/>
    <mergeCell ref="E40:G40"/>
    <mergeCell ref="E56:G56"/>
    <mergeCell ref="E82:G82"/>
    <mergeCell ref="E88:G88"/>
    <mergeCell ref="E21:G21"/>
    <mergeCell ref="J7:J13"/>
    <mergeCell ref="K8:K13"/>
    <mergeCell ref="Y8:Y13"/>
    <mergeCell ref="Y124:AF125"/>
    <mergeCell ref="L124:V125"/>
    <mergeCell ref="I7:I13"/>
    <mergeCell ref="E120:G120"/>
  </mergeCells>
  <conditionalFormatting sqref="J16:J21">
    <cfRule type="expression" dxfId="72" priority="111">
      <formula>ROUND(J16,0)&lt;&gt;(K16+Y16)</formula>
    </cfRule>
  </conditionalFormatting>
  <conditionalFormatting sqref="J25:J40">
    <cfRule type="expression" dxfId="71" priority="92">
      <formula>ROUND(J25,0)&lt;&gt;(K25+Y25)</formula>
    </cfRule>
  </conditionalFormatting>
  <conditionalFormatting sqref="J44:J56">
    <cfRule type="expression" dxfId="70" priority="91">
      <formula>ROUND(J44,0)&lt;&gt;(K44+Y44)</formula>
    </cfRule>
  </conditionalFormatting>
  <conditionalFormatting sqref="J60:J62">
    <cfRule type="expression" dxfId="69" priority="7">
      <formula>ROUND(J60,0)&lt;&gt;(K60+Y60)</formula>
    </cfRule>
  </conditionalFormatting>
  <conditionalFormatting sqref="J66:J71">
    <cfRule type="expression" dxfId="68" priority="8">
      <formula>ROUND(J66,0)&lt;&gt;(K66+Y66)</formula>
    </cfRule>
  </conditionalFormatting>
  <conditionalFormatting sqref="J75:J82">
    <cfRule type="expression" dxfId="67" priority="89">
      <formula>ROUND(J75,0)&lt;&gt;(K75+Y75)</formula>
    </cfRule>
  </conditionalFormatting>
  <conditionalFormatting sqref="J86:J88">
    <cfRule type="expression" dxfId="66" priority="88">
      <formula>ROUND(J86,0)&lt;&gt;(K86+Y86)</formula>
    </cfRule>
  </conditionalFormatting>
  <conditionalFormatting sqref="J92:J102">
    <cfRule type="expression" dxfId="65" priority="87">
      <formula>ROUND(J92,0)&lt;&gt;(K92+Y92)</formula>
    </cfRule>
  </conditionalFormatting>
  <conditionalFormatting sqref="J109">
    <cfRule type="expression" dxfId="64" priority="10">
      <formula>ROUND(J109,0)&lt;&gt;(K109+Y109)</formula>
    </cfRule>
  </conditionalFormatting>
  <conditionalFormatting sqref="J113:J120">
    <cfRule type="expression" dxfId="63" priority="9">
      <formula>ROUND(J113,0)&lt;&gt;(K113+Y113)</formula>
    </cfRule>
  </conditionalFormatting>
  <conditionalFormatting sqref="K124:L124">
    <cfRule type="containsText" dxfId="62" priority="15" operator="containsText" text="warning">
      <formula>NOT(ISERROR(SEARCH("warning",K124)))</formula>
    </cfRule>
  </conditionalFormatting>
  <conditionalFormatting sqref="L127:O127">
    <cfRule type="containsText" dxfId="61" priority="11" operator="containsText" text="Source &gt; Uses">
      <formula>NOT(ISERROR(SEARCH("Source &gt; Uses",L127)))</formula>
    </cfRule>
    <cfRule type="containsText" dxfId="60" priority="12" operator="containsText" text="Source = Uses">
      <formula>NOT(ISERROR(SEARCH("Source = Uses",L127)))</formula>
    </cfRule>
    <cfRule type="containsText" dxfId="59" priority="13" operator="containsText" text="Source &lt; Uses">
      <formula>NOT(ISERROR(SEARCH("Source &lt; Uses",L127)))</formula>
    </cfRule>
  </conditionalFormatting>
  <conditionalFormatting sqref="L14:AE14">
    <cfRule type="containsText" dxfId="58" priority="1" operator="containsText" text="Source &gt; Uses">
      <formula>NOT(ISERROR(SEARCH("Source &gt; Uses",L14)))</formula>
    </cfRule>
    <cfRule type="containsText" dxfId="57" priority="2" operator="containsText" text="Source = Uses">
      <formula>NOT(ISERROR(SEARCH("Source = Uses",L14)))</formula>
    </cfRule>
    <cfRule type="containsText" dxfId="56" priority="3" operator="containsText" text="Source &lt; Uses">
      <formula>NOT(ISERROR(SEARCH("Source &lt; Uses",L14)))</formula>
    </cfRule>
  </conditionalFormatting>
  <conditionalFormatting sqref="Y124">
    <cfRule type="containsText" dxfId="55" priority="14" operator="containsText" text="warning">
      <formula>NOT(ISERROR(SEARCH("warning",Y124)))</formula>
    </cfRule>
  </conditionalFormatting>
  <dataValidations xWindow="296" yWindow="799" count="3">
    <dataValidation allowBlank="1" showInputMessage="1" showErrorMessage="1" promptTitle="Rehab Contingency %" prompt="Defined as Rehab Contingency divided by the sum of Rehab, Contractor Profit, Contractor Overhead, and Bond Premium amounts_x000a__x000a_% =J31 / (J27+J28+J29+J38)" sqref="G31" xr:uid="{00000000-0002-0000-1200-000000000000}"/>
    <dataValidation allowBlank="1" showInputMessage="1" showErrorMessage="1" promptTitle="New Construction Contingency %" prompt="Defined as New Construction Contingency divided by the sum of New Building, Contractor Profit, Contractor Overhead, and Bond Premium amounts _x000a__x000a_% = J30 / (J26+J28+J29+J38))" sqref="G30" xr:uid="{00000000-0002-0000-1200-000001000000}"/>
    <dataValidation allowBlank="1" showInputMessage="1" showErrorMessage="1" promptTitle="LIHTC Basis - Approval Required" prompt="Approval from WSHFC is required to claim basis for Community Facilities." sqref="J109" xr:uid="{00000000-0002-0000-1200-000002000000}"/>
  </dataValidations>
  <pageMargins left="0.25" right="0.25" top="0.75" bottom="0.75" header="0.3" footer="0.3"/>
  <pageSetup scale="81" fitToHeight="4" orientation="landscape" r:id="rId1"/>
  <headerFooter>
    <oddFooter>&amp;LForm 6A
Development Budgets&amp;CCFA Forms</oddFooter>
  </headerFooter>
  <rowBreaks count="3" manualBreakCount="3">
    <brk id="42" min="1" max="21" man="1"/>
    <brk id="73" min="1" max="21" man="1"/>
    <brk id="106"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tabColor rgb="FF003300"/>
  </sheetPr>
  <dimension ref="A1:G10"/>
  <sheetViews>
    <sheetView workbookViewId="0">
      <selection activeCell="K3" sqref="K3"/>
    </sheetView>
  </sheetViews>
  <sheetFormatPr defaultRowHeight="14.5" x14ac:dyDescent="0.35"/>
  <cols>
    <col min="1" max="1" width="13.7265625" bestFit="1" customWidth="1"/>
    <col min="2" max="2" width="22.1796875" bestFit="1" customWidth="1"/>
    <col min="3" max="3" width="22.453125" bestFit="1" customWidth="1"/>
    <col min="4" max="4" width="16" bestFit="1" customWidth="1"/>
    <col min="5" max="5" width="13.7265625" bestFit="1" customWidth="1"/>
    <col min="6" max="6" width="22.7265625" bestFit="1" customWidth="1"/>
    <col min="7" max="7" width="23.54296875" bestFit="1" customWidth="1"/>
  </cols>
  <sheetData>
    <row r="1" spans="1:7" ht="15" thickBot="1" x14ac:dyDescent="0.4">
      <c r="A1" s="1169" t="s">
        <v>686</v>
      </c>
      <c r="B1" s="1169" t="s">
        <v>867</v>
      </c>
      <c r="C1" s="1169" t="s">
        <v>868</v>
      </c>
      <c r="D1" s="1169" t="s">
        <v>869</v>
      </c>
      <c r="E1" s="1170" t="s">
        <v>870</v>
      </c>
      <c r="F1" s="1169" t="s">
        <v>871</v>
      </c>
      <c r="G1" s="1169" t="s">
        <v>872</v>
      </c>
    </row>
    <row r="2" spans="1:7" x14ac:dyDescent="0.35">
      <c r="B2">
        <f>'7A'!C20</f>
        <v>0</v>
      </c>
      <c r="C2" s="1171">
        <f>'7A'!F20</f>
        <v>0</v>
      </c>
      <c r="D2">
        <f>('7A'!M20)*100</f>
        <v>0</v>
      </c>
      <c r="E2">
        <f>'7A'!N20</f>
        <v>0</v>
      </c>
      <c r="F2">
        <f>'7A'!O20</f>
        <v>0</v>
      </c>
      <c r="G2">
        <f>'7A'!P20</f>
        <v>0</v>
      </c>
    </row>
    <row r="3" spans="1:7" x14ac:dyDescent="0.35">
      <c r="B3">
        <f>'7A'!C21</f>
        <v>0</v>
      </c>
      <c r="C3" s="1171">
        <f>'7A'!F21</f>
        <v>0</v>
      </c>
      <c r="D3">
        <f>('7A'!M21)*100</f>
        <v>0</v>
      </c>
      <c r="E3">
        <f>'7A'!N21</f>
        <v>0</v>
      </c>
      <c r="F3">
        <f>'7A'!O21</f>
        <v>0</v>
      </c>
      <c r="G3">
        <f>'7A'!P21</f>
        <v>0</v>
      </c>
    </row>
    <row r="4" spans="1:7" x14ac:dyDescent="0.35">
      <c r="B4">
        <f>'7A'!C22</f>
        <v>0</v>
      </c>
      <c r="C4" s="1171">
        <f>'7A'!F22</f>
        <v>0</v>
      </c>
      <c r="D4">
        <f>('7A'!M22)*100</f>
        <v>0</v>
      </c>
      <c r="E4">
        <f>'7A'!N22</f>
        <v>0</v>
      </c>
      <c r="F4">
        <f>'7A'!O22</f>
        <v>0</v>
      </c>
      <c r="G4">
        <f>'7A'!P22</f>
        <v>0</v>
      </c>
    </row>
    <row r="5" spans="1:7" x14ac:dyDescent="0.35">
      <c r="B5">
        <f>'7A'!C23</f>
        <v>0</v>
      </c>
      <c r="C5" s="1171">
        <f>'7A'!F23</f>
        <v>0</v>
      </c>
      <c r="D5">
        <f>('7A'!M23)*100</f>
        <v>0</v>
      </c>
      <c r="E5">
        <f>'7A'!N23</f>
        <v>0</v>
      </c>
      <c r="F5">
        <f>'7A'!O23</f>
        <v>0</v>
      </c>
      <c r="G5">
        <f>'7A'!P23</f>
        <v>0</v>
      </c>
    </row>
    <row r="6" spans="1:7" x14ac:dyDescent="0.35">
      <c r="B6">
        <f>'7A'!C24</f>
        <v>0</v>
      </c>
      <c r="C6" s="1171">
        <f>'7A'!F24</f>
        <v>0</v>
      </c>
      <c r="D6">
        <f>('7A'!M24)*100</f>
        <v>0</v>
      </c>
      <c r="E6">
        <f>'7A'!N24</f>
        <v>0</v>
      </c>
      <c r="F6">
        <f>'7A'!O24</f>
        <v>0</v>
      </c>
      <c r="G6">
        <f>'7A'!P24</f>
        <v>0</v>
      </c>
    </row>
    <row r="7" spans="1:7" x14ac:dyDescent="0.35">
      <c r="B7">
        <f>'7A'!C25</f>
        <v>0</v>
      </c>
      <c r="C7" s="1171">
        <f>'7A'!F25</f>
        <v>0</v>
      </c>
      <c r="D7">
        <f>('7A'!M25)*100</f>
        <v>0</v>
      </c>
      <c r="E7">
        <f>'7A'!N25</f>
        <v>0</v>
      </c>
      <c r="F7">
        <f>'7A'!O25</f>
        <v>0</v>
      </c>
      <c r="G7">
        <f>'7A'!P25</f>
        <v>0</v>
      </c>
    </row>
    <row r="8" spans="1:7" x14ac:dyDescent="0.35">
      <c r="B8">
        <f>'7A'!C26</f>
        <v>0</v>
      </c>
      <c r="C8" s="1171">
        <f>'7A'!F26</f>
        <v>0</v>
      </c>
      <c r="D8">
        <f>('7A'!M26)*100</f>
        <v>0</v>
      </c>
      <c r="E8">
        <f>'7A'!N26</f>
        <v>0</v>
      </c>
      <c r="F8">
        <f>'7A'!O26</f>
        <v>0</v>
      </c>
      <c r="G8">
        <f>'7A'!P26</f>
        <v>0</v>
      </c>
    </row>
    <row r="9" spans="1:7" x14ac:dyDescent="0.35">
      <c r="B9">
        <f>'7A'!C27</f>
        <v>0</v>
      </c>
      <c r="C9" s="1171">
        <f>'7A'!F27</f>
        <v>0</v>
      </c>
      <c r="D9">
        <f>('7A'!M27)*100</f>
        <v>0</v>
      </c>
      <c r="E9">
        <f>'7A'!N27</f>
        <v>0</v>
      </c>
      <c r="F9">
        <f>'7A'!O27</f>
        <v>0</v>
      </c>
      <c r="G9">
        <f>'7A'!P27</f>
        <v>0</v>
      </c>
    </row>
    <row r="10" spans="1:7" x14ac:dyDescent="0.35">
      <c r="B10">
        <f>'7A'!C28</f>
        <v>0</v>
      </c>
      <c r="C10" s="1171">
        <f>'7A'!F28</f>
        <v>0</v>
      </c>
      <c r="D10">
        <f>('7A'!M28)*100</f>
        <v>0</v>
      </c>
      <c r="E10">
        <f>'7A'!N28</f>
        <v>0</v>
      </c>
      <c r="F10">
        <f>'7A'!O28</f>
        <v>0</v>
      </c>
      <c r="G10">
        <f>'7A'!P28</f>
        <v>0</v>
      </c>
    </row>
  </sheetData>
  <pageMargins left="0.7" right="0.7" top="0.75" bottom="0.75" header="0.3" footer="0.3"/>
  <pageSetup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L106"/>
  <sheetViews>
    <sheetView showGridLines="0" zoomScaleNormal="100" workbookViewId="0">
      <selection activeCell="O90" sqref="O90"/>
    </sheetView>
  </sheetViews>
  <sheetFormatPr defaultColWidth="9.1796875" defaultRowHeight="14.5" x14ac:dyDescent="0.35"/>
  <cols>
    <col min="1" max="2" width="1.7265625" style="311" customWidth="1"/>
    <col min="3" max="3" width="2.81640625" style="311" customWidth="1"/>
    <col min="4" max="4" width="5.7265625" style="311" customWidth="1"/>
    <col min="5" max="5" width="8.54296875" style="311" customWidth="1"/>
    <col min="6" max="6" width="12.81640625" style="311" customWidth="1"/>
    <col min="7" max="7" width="10.7265625" style="311" customWidth="1"/>
    <col min="8" max="8" width="1.453125" style="311" customWidth="1"/>
    <col min="9" max="9" width="12.54296875" style="311" bestFit="1" customWidth="1"/>
    <col min="10" max="10" width="19.26953125" style="311" customWidth="1"/>
    <col min="11" max="11" width="40.7265625" style="311" customWidth="1"/>
    <col min="12" max="12" width="1.7265625" style="311" customWidth="1"/>
    <col min="13" max="16384" width="9.1796875" style="311"/>
  </cols>
  <sheetData>
    <row r="1" spans="2:12" ht="15" thickBot="1" x14ac:dyDescent="0.4"/>
    <row r="2" spans="2:12" ht="9" customHeight="1" x14ac:dyDescent="0.35">
      <c r="B2" s="365"/>
      <c r="C2" s="366"/>
      <c r="D2" s="366"/>
      <c r="E2" s="366"/>
      <c r="F2" s="366"/>
      <c r="G2" s="366"/>
      <c r="H2" s="366"/>
      <c r="I2" s="366"/>
      <c r="J2" s="366"/>
      <c r="K2" s="366"/>
      <c r="L2" s="367"/>
    </row>
    <row r="3" spans="2:12" ht="18.5" x14ac:dyDescent="0.45">
      <c r="B3" s="368"/>
      <c r="C3" s="2139" t="s">
        <v>494</v>
      </c>
      <c r="D3" s="2139"/>
      <c r="E3" s="2139"/>
      <c r="F3" s="2139"/>
      <c r="G3" s="2139"/>
      <c r="H3" s="2139"/>
      <c r="I3" s="2139"/>
      <c r="J3" s="2139"/>
      <c r="K3" s="2139"/>
      <c r="L3" s="369"/>
    </row>
    <row r="4" spans="2:12" x14ac:dyDescent="0.35">
      <c r="B4" s="368"/>
      <c r="C4" s="370"/>
      <c r="D4" s="370"/>
      <c r="E4" s="370"/>
      <c r="F4" s="370"/>
      <c r="G4" s="370"/>
      <c r="H4" s="370"/>
      <c r="I4" s="370"/>
      <c r="J4" s="370"/>
      <c r="K4" s="370"/>
      <c r="L4" s="369"/>
    </row>
    <row r="5" spans="2:12" ht="15" thickBot="1" x14ac:dyDescent="0.4">
      <c r="B5" s="368"/>
      <c r="C5" s="2225" t="str">
        <f>IF('1'!G5="",Messages!B3,(CONCATENATE("Project Name: ",'1'!G5)))</f>
        <v>Enter Project Name on Form 1</v>
      </c>
      <c r="D5" s="2225"/>
      <c r="E5" s="2225"/>
      <c r="F5" s="2225"/>
      <c r="G5" s="2225"/>
      <c r="H5" s="2225"/>
      <c r="I5" s="2225"/>
      <c r="J5" s="2225"/>
      <c r="K5" s="2225"/>
      <c r="L5" s="369"/>
    </row>
    <row r="6" spans="2:12" ht="7.5" customHeight="1" thickBot="1" x14ac:dyDescent="0.4">
      <c r="B6" s="368"/>
      <c r="C6" s="370"/>
      <c r="D6" s="370"/>
      <c r="E6" s="370"/>
      <c r="F6" s="370"/>
      <c r="G6" s="370"/>
      <c r="H6" s="370"/>
      <c r="I6" s="370"/>
      <c r="J6" s="370"/>
      <c r="K6" s="115"/>
      <c r="L6" s="369"/>
    </row>
    <row r="7" spans="2:12" x14ac:dyDescent="0.35">
      <c r="B7" s="368"/>
      <c r="C7" s="35"/>
      <c r="D7" s="35"/>
      <c r="E7" s="35"/>
      <c r="F7" s="35"/>
      <c r="G7" s="35"/>
      <c r="H7" s="35"/>
      <c r="I7" s="2259" t="s">
        <v>138</v>
      </c>
      <c r="J7" s="2260"/>
      <c r="K7" s="2261"/>
      <c r="L7" s="369"/>
    </row>
    <row r="8" spans="2:12" ht="37.5" customHeight="1" thickBot="1" x14ac:dyDescent="0.4">
      <c r="B8" s="368"/>
      <c r="C8" s="56"/>
      <c r="D8" s="35"/>
      <c r="E8" s="35"/>
      <c r="F8" s="57"/>
      <c r="G8" s="57"/>
      <c r="H8" s="57"/>
      <c r="I8" s="1570" t="s">
        <v>216</v>
      </c>
      <c r="J8" s="2262" t="s">
        <v>217</v>
      </c>
      <c r="K8" s="2263"/>
      <c r="L8" s="369"/>
    </row>
    <row r="9" spans="2:12" ht="15" thickBot="1" x14ac:dyDescent="0.4">
      <c r="B9" s="368"/>
      <c r="C9" s="48" t="s">
        <v>140</v>
      </c>
      <c r="D9" s="49"/>
      <c r="E9" s="49"/>
      <c r="F9" s="50"/>
      <c r="G9" s="50"/>
      <c r="H9" s="50"/>
      <c r="I9" s="33"/>
      <c r="J9" s="33"/>
      <c r="K9" s="370"/>
      <c r="L9" s="369"/>
    </row>
    <row r="10" spans="2:12" x14ac:dyDescent="0.35">
      <c r="B10" s="368"/>
      <c r="C10" s="115"/>
      <c r="D10" s="120" t="s">
        <v>141</v>
      </c>
      <c r="E10" s="120"/>
      <c r="F10" s="120"/>
      <c r="G10" s="120"/>
      <c r="H10" s="121"/>
      <c r="I10" s="1271">
        <f>'6A'!K16</f>
        <v>0</v>
      </c>
      <c r="J10" s="2264"/>
      <c r="K10" s="2265"/>
      <c r="L10" s="369"/>
    </row>
    <row r="11" spans="2:12" x14ac:dyDescent="0.35">
      <c r="B11" s="368"/>
      <c r="C11" s="115"/>
      <c r="D11" s="35" t="s">
        <v>142</v>
      </c>
      <c r="E11" s="35"/>
      <c r="F11" s="35"/>
      <c r="G11" s="35"/>
      <c r="H11" s="122"/>
      <c r="I11" s="1443">
        <f>'6A'!K17</f>
        <v>0</v>
      </c>
      <c r="J11" s="2255"/>
      <c r="K11" s="2256"/>
      <c r="L11" s="369"/>
    </row>
    <row r="12" spans="2:12" x14ac:dyDescent="0.35">
      <c r="B12" s="368"/>
      <c r="C12" s="115"/>
      <c r="D12" s="35" t="s">
        <v>143</v>
      </c>
      <c r="E12" s="35"/>
      <c r="F12" s="35"/>
      <c r="G12" s="35"/>
      <c r="H12" s="122"/>
      <c r="I12" s="1443">
        <f>'6A'!K18</f>
        <v>0</v>
      </c>
      <c r="J12" s="2255"/>
      <c r="K12" s="2256"/>
      <c r="L12" s="369"/>
    </row>
    <row r="13" spans="2:12" x14ac:dyDescent="0.35">
      <c r="B13" s="368"/>
      <c r="C13" s="115"/>
      <c r="D13" s="35" t="s">
        <v>144</v>
      </c>
      <c r="E13" s="35"/>
      <c r="F13" s="35"/>
      <c r="G13" s="35"/>
      <c r="H13" s="122"/>
      <c r="I13" s="1443">
        <f>'6A'!K19</f>
        <v>0</v>
      </c>
      <c r="J13" s="2255"/>
      <c r="K13" s="2256"/>
      <c r="L13" s="369"/>
    </row>
    <row r="14" spans="2:12" x14ac:dyDescent="0.35">
      <c r="B14" s="368"/>
      <c r="C14" s="115"/>
      <c r="D14" s="35" t="s">
        <v>145</v>
      </c>
      <c r="E14" s="35"/>
      <c r="F14" s="35"/>
      <c r="G14" s="35"/>
      <c r="H14" s="122"/>
      <c r="I14" s="1443">
        <f>'6A'!K20</f>
        <v>0</v>
      </c>
      <c r="J14" s="2255"/>
      <c r="K14" s="2256"/>
      <c r="L14" s="369"/>
    </row>
    <row r="15" spans="2:12" ht="15" thickBot="1" x14ac:dyDescent="0.4">
      <c r="B15" s="368"/>
      <c r="C15" s="115"/>
      <c r="D15" s="35" t="s">
        <v>218</v>
      </c>
      <c r="E15" s="35"/>
      <c r="F15" s="35"/>
      <c r="G15" s="35"/>
      <c r="H15" s="122"/>
      <c r="I15" s="1444">
        <f>'6A'!K21</f>
        <v>0</v>
      </c>
      <c r="J15" s="2266"/>
      <c r="K15" s="2267"/>
      <c r="L15" s="369"/>
    </row>
    <row r="16" spans="2:12" ht="3.75" customHeight="1" x14ac:dyDescent="0.35">
      <c r="B16" s="368"/>
      <c r="C16" s="37"/>
      <c r="D16" s="38"/>
      <c r="E16" s="38"/>
      <c r="F16" s="34"/>
      <c r="G16" s="34"/>
      <c r="H16" s="34"/>
      <c r="I16" s="16"/>
      <c r="J16" s="30"/>
      <c r="K16" s="370"/>
      <c r="L16" s="369"/>
    </row>
    <row r="17" spans="2:12" ht="15" thickBot="1" x14ac:dyDescent="0.4">
      <c r="B17" s="368"/>
      <c r="C17" s="48" t="s">
        <v>147</v>
      </c>
      <c r="D17" s="49"/>
      <c r="E17" s="49"/>
      <c r="F17" s="50"/>
      <c r="G17" s="50"/>
      <c r="H17" s="50"/>
      <c r="I17" s="1445"/>
      <c r="J17" s="31"/>
      <c r="K17" s="115"/>
      <c r="L17" s="369"/>
    </row>
    <row r="18" spans="2:12" x14ac:dyDescent="0.35">
      <c r="B18" s="368"/>
      <c r="C18" s="115"/>
      <c r="D18" s="120" t="s">
        <v>148</v>
      </c>
      <c r="E18" s="120"/>
      <c r="F18" s="120"/>
      <c r="G18" s="120"/>
      <c r="H18" s="121"/>
      <c r="I18" s="1271">
        <f>'6A'!K25</f>
        <v>0</v>
      </c>
      <c r="J18" s="2264"/>
      <c r="K18" s="2265"/>
      <c r="L18" s="369"/>
    </row>
    <row r="19" spans="2:12" x14ac:dyDescent="0.35">
      <c r="B19" s="368"/>
      <c r="C19" s="115"/>
      <c r="D19" s="35" t="s">
        <v>149</v>
      </c>
      <c r="E19" s="35"/>
      <c r="F19" s="35"/>
      <c r="G19" s="35"/>
      <c r="H19" s="122"/>
      <c r="I19" s="1443">
        <f>'6A'!K26</f>
        <v>0</v>
      </c>
      <c r="J19" s="2255"/>
      <c r="K19" s="2256"/>
      <c r="L19" s="369"/>
    </row>
    <row r="20" spans="2:12" x14ac:dyDescent="0.35">
      <c r="B20" s="368"/>
      <c r="C20" s="115"/>
      <c r="D20" s="35" t="s">
        <v>150</v>
      </c>
      <c r="E20" s="35"/>
      <c r="F20" s="35"/>
      <c r="G20" s="35"/>
      <c r="H20" s="122"/>
      <c r="I20" s="1443">
        <f>'6A'!K27</f>
        <v>0</v>
      </c>
      <c r="J20" s="2255"/>
      <c r="K20" s="2256"/>
      <c r="L20" s="369"/>
    </row>
    <row r="21" spans="2:12" x14ac:dyDescent="0.35">
      <c r="B21" s="368"/>
      <c r="C21" s="115"/>
      <c r="D21" s="35" t="s">
        <v>151</v>
      </c>
      <c r="E21" s="35"/>
      <c r="F21" s="35"/>
      <c r="G21" s="35"/>
      <c r="H21" s="122"/>
      <c r="I21" s="1443">
        <f>'6A'!K28</f>
        <v>0</v>
      </c>
      <c r="J21" s="2255"/>
      <c r="K21" s="2256"/>
      <c r="L21" s="369"/>
    </row>
    <row r="22" spans="2:12" x14ac:dyDescent="0.35">
      <c r="B22" s="368"/>
      <c r="C22" s="115"/>
      <c r="D22" s="35" t="s">
        <v>152</v>
      </c>
      <c r="E22" s="35"/>
      <c r="F22" s="35"/>
      <c r="G22" s="35"/>
      <c r="H22" s="122"/>
      <c r="I22" s="1443">
        <f>'6A'!K29</f>
        <v>0</v>
      </c>
      <c r="J22" s="2255"/>
      <c r="K22" s="2256"/>
      <c r="L22" s="369"/>
    </row>
    <row r="23" spans="2:12" x14ac:dyDescent="0.35">
      <c r="B23" s="368"/>
      <c r="C23" s="115"/>
      <c r="D23" s="35" t="s">
        <v>153</v>
      </c>
      <c r="E23" s="35"/>
      <c r="F23" s="35"/>
      <c r="G23" s="35"/>
      <c r="H23" s="122"/>
      <c r="I23" s="1443">
        <f>'6A'!K30</f>
        <v>0</v>
      </c>
      <c r="J23" s="2268"/>
      <c r="K23" s="2256"/>
      <c r="L23" s="369"/>
    </row>
    <row r="24" spans="2:12" x14ac:dyDescent="0.35">
      <c r="B24" s="368"/>
      <c r="C24" s="115"/>
      <c r="D24" s="35" t="s">
        <v>154</v>
      </c>
      <c r="E24" s="35"/>
      <c r="F24" s="35"/>
      <c r="G24" s="35"/>
      <c r="H24" s="122"/>
      <c r="I24" s="1443">
        <f>'6A'!K31</f>
        <v>0</v>
      </c>
      <c r="J24" s="2255"/>
      <c r="K24" s="2256"/>
      <c r="L24" s="369"/>
    </row>
    <row r="25" spans="2:12" x14ac:dyDescent="0.35">
      <c r="B25" s="368"/>
      <c r="C25" s="115"/>
      <c r="D25" s="35" t="s">
        <v>155</v>
      </c>
      <c r="E25" s="35"/>
      <c r="F25" s="35"/>
      <c r="G25" s="35"/>
      <c r="H25" s="122"/>
      <c r="I25" s="1443">
        <f>'6A'!K32</f>
        <v>0</v>
      </c>
      <c r="J25" s="2255"/>
      <c r="K25" s="2256"/>
      <c r="L25" s="369"/>
    </row>
    <row r="26" spans="2:12" x14ac:dyDescent="0.35">
      <c r="B26" s="368"/>
      <c r="C26" s="115"/>
      <c r="D26" s="35" t="s">
        <v>156</v>
      </c>
      <c r="E26" s="35"/>
      <c r="F26" s="35"/>
      <c r="G26" s="35"/>
      <c r="H26" s="122"/>
      <c r="I26" s="1443">
        <f>'6A'!K33</f>
        <v>0</v>
      </c>
      <c r="J26" s="2255"/>
      <c r="K26" s="2256"/>
      <c r="L26" s="369"/>
    </row>
    <row r="27" spans="2:12" x14ac:dyDescent="0.35">
      <c r="B27" s="368"/>
      <c r="C27" s="115"/>
      <c r="D27" s="35" t="s">
        <v>157</v>
      </c>
      <c r="E27" s="35"/>
      <c r="F27" s="35"/>
      <c r="G27" s="35"/>
      <c r="H27" s="122"/>
      <c r="I27" s="1443">
        <f>'6A'!K34</f>
        <v>0</v>
      </c>
      <c r="J27" s="2255"/>
      <c r="K27" s="2256"/>
      <c r="L27" s="369"/>
    </row>
    <row r="28" spans="2:12" x14ac:dyDescent="0.35">
      <c r="B28" s="368"/>
      <c r="C28" s="115"/>
      <c r="D28" s="35" t="s">
        <v>158</v>
      </c>
      <c r="E28" s="35"/>
      <c r="F28" s="35"/>
      <c r="G28" s="35"/>
      <c r="H28" s="122"/>
      <c r="I28" s="1443">
        <f>'6A'!K35</f>
        <v>0</v>
      </c>
      <c r="J28" s="2255"/>
      <c r="K28" s="2256"/>
      <c r="L28" s="369"/>
    </row>
    <row r="29" spans="2:12" x14ac:dyDescent="0.35">
      <c r="B29" s="368"/>
      <c r="C29" s="115"/>
      <c r="D29" s="35" t="s">
        <v>159</v>
      </c>
      <c r="E29" s="35"/>
      <c r="F29" s="35"/>
      <c r="G29" s="35"/>
      <c r="H29" s="122"/>
      <c r="I29" s="1443">
        <f>'6A'!K36</f>
        <v>0</v>
      </c>
      <c r="J29" s="2255"/>
      <c r="K29" s="2256"/>
      <c r="L29" s="369"/>
    </row>
    <row r="30" spans="2:12" x14ac:dyDescent="0.35">
      <c r="B30" s="368"/>
      <c r="C30" s="115"/>
      <c r="D30" s="35" t="s">
        <v>160</v>
      </c>
      <c r="E30" s="35"/>
      <c r="F30" s="35"/>
      <c r="G30" s="35"/>
      <c r="H30" s="122"/>
      <c r="I30" s="1443">
        <f>'6A'!K37</f>
        <v>0</v>
      </c>
      <c r="J30" s="2255"/>
      <c r="K30" s="2256"/>
      <c r="L30" s="369"/>
    </row>
    <row r="31" spans="2:12" x14ac:dyDescent="0.35">
      <c r="B31" s="368"/>
      <c r="C31" s="115"/>
      <c r="D31" s="35" t="s">
        <v>161</v>
      </c>
      <c r="E31" s="35"/>
      <c r="F31" s="35"/>
      <c r="G31" s="35"/>
      <c r="H31" s="122"/>
      <c r="I31" s="1443">
        <f>'6A'!K38</f>
        <v>0</v>
      </c>
      <c r="J31" s="2255"/>
      <c r="K31" s="2256"/>
      <c r="L31" s="369"/>
    </row>
    <row r="32" spans="2:12" x14ac:dyDescent="0.35">
      <c r="B32" s="368"/>
      <c r="C32" s="115"/>
      <c r="D32" s="35" t="s">
        <v>162</v>
      </c>
      <c r="E32" s="35"/>
      <c r="F32" s="35"/>
      <c r="G32" s="35"/>
      <c r="H32" s="122"/>
      <c r="I32" s="1443">
        <f>'6A'!K39</f>
        <v>0</v>
      </c>
      <c r="J32" s="2255"/>
      <c r="K32" s="2256"/>
      <c r="L32" s="369"/>
    </row>
    <row r="33" spans="2:12" ht="15" thickBot="1" x14ac:dyDescent="0.4">
      <c r="B33" s="368"/>
      <c r="C33" s="115"/>
      <c r="D33" s="35" t="s">
        <v>219</v>
      </c>
      <c r="E33" s="35"/>
      <c r="F33" s="35"/>
      <c r="G33" s="35"/>
      <c r="H33" s="122"/>
      <c r="I33" s="1444">
        <f>'6A'!K40</f>
        <v>0</v>
      </c>
      <c r="J33" s="2266"/>
      <c r="K33" s="2267"/>
      <c r="L33" s="369"/>
    </row>
    <row r="34" spans="2:12" ht="3.75" customHeight="1" x14ac:dyDescent="0.35">
      <c r="B34" s="368"/>
      <c r="C34" s="37"/>
      <c r="D34" s="38"/>
      <c r="E34" s="38"/>
      <c r="F34" s="34"/>
      <c r="G34" s="34"/>
      <c r="H34" s="34"/>
      <c r="I34" s="16"/>
      <c r="J34" s="30"/>
      <c r="K34" s="370"/>
      <c r="L34" s="369"/>
    </row>
    <row r="35" spans="2:12" ht="15" thickBot="1" x14ac:dyDescent="0.4">
      <c r="B35" s="368"/>
      <c r="C35" s="48" t="s">
        <v>163</v>
      </c>
      <c r="D35" s="49"/>
      <c r="E35" s="49"/>
      <c r="F35" s="50"/>
      <c r="G35" s="50"/>
      <c r="H35" s="50"/>
      <c r="I35" s="16"/>
      <c r="J35" s="30"/>
      <c r="K35" s="115"/>
      <c r="L35" s="369"/>
    </row>
    <row r="36" spans="2:12" x14ac:dyDescent="0.35">
      <c r="B36" s="368"/>
      <c r="C36" s="115"/>
      <c r="D36" s="120" t="s">
        <v>164</v>
      </c>
      <c r="E36" s="120"/>
      <c r="F36" s="120"/>
      <c r="G36" s="120"/>
      <c r="H36" s="121"/>
      <c r="I36" s="1271">
        <f>'6A'!K44</f>
        <v>0</v>
      </c>
      <c r="J36" s="2264"/>
      <c r="K36" s="2265"/>
      <c r="L36" s="369"/>
    </row>
    <row r="37" spans="2:12" x14ac:dyDescent="0.35">
      <c r="B37" s="368"/>
      <c r="C37" s="115"/>
      <c r="D37" s="35" t="s">
        <v>165</v>
      </c>
      <c r="E37" s="35"/>
      <c r="F37" s="35"/>
      <c r="G37" s="35"/>
      <c r="H37" s="122"/>
      <c r="I37" s="1443">
        <f>'6A'!K45</f>
        <v>0</v>
      </c>
      <c r="J37" s="2255"/>
      <c r="K37" s="2256"/>
      <c r="L37" s="369"/>
    </row>
    <row r="38" spans="2:12" x14ac:dyDescent="0.35">
      <c r="B38" s="368"/>
      <c r="C38" s="115"/>
      <c r="D38" s="35" t="s">
        <v>166</v>
      </c>
      <c r="E38" s="35"/>
      <c r="F38" s="35"/>
      <c r="G38" s="35"/>
      <c r="H38" s="122"/>
      <c r="I38" s="1443">
        <f>'6A'!K46</f>
        <v>0</v>
      </c>
      <c r="J38" s="2255"/>
      <c r="K38" s="2256"/>
      <c r="L38" s="369"/>
    </row>
    <row r="39" spans="2:12" x14ac:dyDescent="0.35">
      <c r="B39" s="368"/>
      <c r="C39" s="115"/>
      <c r="D39" s="35" t="s">
        <v>167</v>
      </c>
      <c r="E39" s="35"/>
      <c r="F39" s="35"/>
      <c r="G39" s="35"/>
      <c r="H39" s="122"/>
      <c r="I39" s="1443">
        <f>'6A'!K47</f>
        <v>0</v>
      </c>
      <c r="J39" s="2255"/>
      <c r="K39" s="2256"/>
      <c r="L39" s="369"/>
    </row>
    <row r="40" spans="2:12" x14ac:dyDescent="0.35">
      <c r="B40" s="368"/>
      <c r="C40" s="115"/>
      <c r="D40" s="35" t="s">
        <v>168</v>
      </c>
      <c r="E40" s="35"/>
      <c r="F40" s="35"/>
      <c r="G40" s="35"/>
      <c r="H40" s="122"/>
      <c r="I40" s="1443">
        <f>'6A'!K48</f>
        <v>0</v>
      </c>
      <c r="J40" s="2255"/>
      <c r="K40" s="2256"/>
      <c r="L40" s="369"/>
    </row>
    <row r="41" spans="2:12" x14ac:dyDescent="0.35">
      <c r="B41" s="368"/>
      <c r="C41" s="115"/>
      <c r="D41" s="35" t="s">
        <v>169</v>
      </c>
      <c r="E41" s="35"/>
      <c r="F41" s="35"/>
      <c r="G41" s="35"/>
      <c r="H41" s="122"/>
      <c r="I41" s="1443">
        <f>'6A'!K49</f>
        <v>0</v>
      </c>
      <c r="J41" s="2255"/>
      <c r="K41" s="2256"/>
      <c r="L41" s="369"/>
    </row>
    <row r="42" spans="2:12" x14ac:dyDescent="0.35">
      <c r="B42" s="368"/>
      <c r="C42" s="115"/>
      <c r="D42" s="35" t="s">
        <v>170</v>
      </c>
      <c r="E42" s="35"/>
      <c r="F42" s="35"/>
      <c r="G42" s="35"/>
      <c r="H42" s="122"/>
      <c r="I42" s="1443">
        <f>'6A'!K50</f>
        <v>0</v>
      </c>
      <c r="J42" s="2255"/>
      <c r="K42" s="2256"/>
      <c r="L42" s="369"/>
    </row>
    <row r="43" spans="2:12" x14ac:dyDescent="0.35">
      <c r="B43" s="368"/>
      <c r="C43" s="115"/>
      <c r="D43" s="35" t="s">
        <v>171</v>
      </c>
      <c r="E43" s="35"/>
      <c r="F43" s="35"/>
      <c r="G43" s="35"/>
      <c r="H43" s="122"/>
      <c r="I43" s="1443">
        <f>'6A'!K51</f>
        <v>0</v>
      </c>
      <c r="J43" s="2255"/>
      <c r="K43" s="2256"/>
      <c r="L43" s="369"/>
    </row>
    <row r="44" spans="2:12" x14ac:dyDescent="0.35">
      <c r="B44" s="368"/>
      <c r="C44" s="115"/>
      <c r="D44" s="35" t="s">
        <v>172</v>
      </c>
      <c r="E44" s="35"/>
      <c r="F44" s="35"/>
      <c r="G44" s="35"/>
      <c r="H44" s="122"/>
      <c r="I44" s="1443">
        <f>'6A'!K52</f>
        <v>0</v>
      </c>
      <c r="J44" s="2255"/>
      <c r="K44" s="2256"/>
      <c r="L44" s="369"/>
    </row>
    <row r="45" spans="2:12" x14ac:dyDescent="0.35">
      <c r="B45" s="368"/>
      <c r="C45" s="115"/>
      <c r="D45" s="35" t="s">
        <v>173</v>
      </c>
      <c r="E45" s="35"/>
      <c r="F45" s="35"/>
      <c r="G45" s="35"/>
      <c r="H45" s="122"/>
      <c r="I45" s="1443">
        <f>'6A'!K53</f>
        <v>0</v>
      </c>
      <c r="J45" s="2255"/>
      <c r="K45" s="2256"/>
      <c r="L45" s="369"/>
    </row>
    <row r="46" spans="2:12" x14ac:dyDescent="0.35">
      <c r="B46" s="368"/>
      <c r="C46" s="115"/>
      <c r="D46" s="35" t="s">
        <v>174</v>
      </c>
      <c r="E46" s="35"/>
      <c r="F46" s="35"/>
      <c r="G46" s="35"/>
      <c r="H46" s="122"/>
      <c r="I46" s="1443">
        <f>'6A'!K54</f>
        <v>0</v>
      </c>
      <c r="J46" s="2255"/>
      <c r="K46" s="2256"/>
      <c r="L46" s="369"/>
    </row>
    <row r="47" spans="2:12" x14ac:dyDescent="0.35">
      <c r="B47" s="368"/>
      <c r="C47" s="370"/>
      <c r="D47" s="73" t="s">
        <v>175</v>
      </c>
      <c r="E47" s="73"/>
      <c r="F47" s="73"/>
      <c r="G47" s="73"/>
      <c r="H47" s="73"/>
      <c r="I47" s="1443">
        <f>'6A'!K55</f>
        <v>0</v>
      </c>
      <c r="J47" s="2255"/>
      <c r="K47" s="2256"/>
      <c r="L47" s="369"/>
    </row>
    <row r="48" spans="2:12" ht="15" thickBot="1" x14ac:dyDescent="0.4">
      <c r="B48" s="368"/>
      <c r="C48" s="115"/>
      <c r="D48" s="35" t="s">
        <v>218</v>
      </c>
      <c r="E48" s="35"/>
      <c r="F48" s="35"/>
      <c r="G48" s="35"/>
      <c r="H48" s="122"/>
      <c r="I48" s="1444">
        <f>'6A'!K56</f>
        <v>0</v>
      </c>
      <c r="J48" s="2266"/>
      <c r="K48" s="2267"/>
      <c r="L48" s="369"/>
    </row>
    <row r="49" spans="2:12" ht="3.75" customHeight="1" x14ac:dyDescent="0.35">
      <c r="B49" s="368"/>
      <c r="C49" s="37"/>
      <c r="D49" s="38"/>
      <c r="E49" s="38"/>
      <c r="F49" s="34"/>
      <c r="G49" s="34"/>
      <c r="H49" s="34"/>
      <c r="I49" s="16"/>
      <c r="J49" s="30"/>
      <c r="K49" s="370"/>
      <c r="L49" s="369"/>
    </row>
    <row r="50" spans="2:12" ht="15" thickBot="1" x14ac:dyDescent="0.4">
      <c r="B50" s="368"/>
      <c r="C50" s="48" t="s">
        <v>176</v>
      </c>
      <c r="D50" s="49"/>
      <c r="E50" s="49"/>
      <c r="F50" s="50"/>
      <c r="G50" s="50"/>
      <c r="H50" s="50"/>
      <c r="I50" s="16"/>
      <c r="J50" s="30"/>
      <c r="K50" s="115"/>
      <c r="L50" s="369"/>
    </row>
    <row r="51" spans="2:12" x14ac:dyDescent="0.35">
      <c r="B51" s="368"/>
      <c r="C51" s="115"/>
      <c r="D51" s="120" t="s">
        <v>177</v>
      </c>
      <c r="E51" s="120"/>
      <c r="F51" s="120"/>
      <c r="G51" s="120"/>
      <c r="H51" s="121"/>
      <c r="I51" s="1271">
        <f>'6A'!K60</f>
        <v>0</v>
      </c>
      <c r="J51" s="2264"/>
      <c r="K51" s="2265"/>
      <c r="L51" s="369"/>
    </row>
    <row r="52" spans="2:12" x14ac:dyDescent="0.35">
      <c r="B52" s="368"/>
      <c r="C52" s="115"/>
      <c r="D52" s="35" t="s">
        <v>178</v>
      </c>
      <c r="E52" s="35"/>
      <c r="F52" s="35"/>
      <c r="G52" s="35"/>
      <c r="H52" s="122"/>
      <c r="I52" s="1443">
        <f>'6A'!K61</f>
        <v>0</v>
      </c>
      <c r="J52" s="2255"/>
      <c r="K52" s="2256"/>
      <c r="L52" s="369"/>
    </row>
    <row r="53" spans="2:12" ht="15" thickBot="1" x14ac:dyDescent="0.4">
      <c r="B53" s="368"/>
      <c r="C53" s="115"/>
      <c r="D53" s="35" t="s">
        <v>218</v>
      </c>
      <c r="E53" s="35"/>
      <c r="F53" s="35"/>
      <c r="G53" s="35"/>
      <c r="H53" s="122"/>
      <c r="I53" s="1444">
        <f>'6A'!K62</f>
        <v>0</v>
      </c>
      <c r="J53" s="2266"/>
      <c r="K53" s="2267"/>
      <c r="L53" s="369"/>
    </row>
    <row r="54" spans="2:12" ht="9" customHeight="1" thickBot="1" x14ac:dyDescent="0.4">
      <c r="B54" s="371"/>
      <c r="C54" s="45"/>
      <c r="D54" s="46"/>
      <c r="E54" s="46"/>
      <c r="F54" s="45"/>
      <c r="G54" s="45"/>
      <c r="H54" s="45"/>
      <c r="I54" s="1446"/>
      <c r="J54" s="32"/>
      <c r="K54" s="372"/>
      <c r="L54" s="373"/>
    </row>
    <row r="55" spans="2:12" ht="15" thickBot="1" x14ac:dyDescent="0.4">
      <c r="B55" s="368"/>
      <c r="C55" s="48" t="s">
        <v>179</v>
      </c>
      <c r="D55" s="49"/>
      <c r="E55" s="49"/>
      <c r="F55" s="50"/>
      <c r="G55" s="50"/>
      <c r="H55" s="50"/>
      <c r="I55" s="16"/>
      <c r="J55" s="30"/>
      <c r="K55" s="115"/>
      <c r="L55" s="369"/>
    </row>
    <row r="56" spans="2:12" x14ac:dyDescent="0.35">
      <c r="B56" s="368"/>
      <c r="C56" s="115"/>
      <c r="D56" s="120" t="s">
        <v>180</v>
      </c>
      <c r="E56" s="120"/>
      <c r="F56" s="120"/>
      <c r="G56" s="120"/>
      <c r="H56" s="121"/>
      <c r="I56" s="1271">
        <f>'6A'!K66</f>
        <v>0</v>
      </c>
      <c r="J56" s="2264"/>
      <c r="K56" s="2265"/>
      <c r="L56" s="369"/>
    </row>
    <row r="57" spans="2:12" x14ac:dyDescent="0.35">
      <c r="B57" s="368"/>
      <c r="C57" s="115"/>
      <c r="D57" s="35" t="s">
        <v>181</v>
      </c>
      <c r="E57" s="35"/>
      <c r="F57" s="35"/>
      <c r="G57" s="35"/>
      <c r="H57" s="122"/>
      <c r="I57" s="1443">
        <f>'6A'!K67</f>
        <v>0</v>
      </c>
      <c r="J57" s="2255"/>
      <c r="K57" s="2256"/>
      <c r="L57" s="369"/>
    </row>
    <row r="58" spans="2:12" x14ac:dyDescent="0.35">
      <c r="B58" s="368"/>
      <c r="C58" s="115"/>
      <c r="D58" s="35" t="s">
        <v>182</v>
      </c>
      <c r="E58" s="35"/>
      <c r="F58" s="35"/>
      <c r="G58" s="35"/>
      <c r="H58" s="122"/>
      <c r="I58" s="1443">
        <f>'6A'!K68</f>
        <v>0</v>
      </c>
      <c r="J58" s="2255"/>
      <c r="K58" s="2256"/>
      <c r="L58" s="369"/>
    </row>
    <row r="59" spans="2:12" x14ac:dyDescent="0.35">
      <c r="B59" s="368"/>
      <c r="C59" s="115"/>
      <c r="D59" s="35" t="s">
        <v>183</v>
      </c>
      <c r="E59" s="35"/>
      <c r="F59" s="35"/>
      <c r="G59" s="35"/>
      <c r="H59" s="122"/>
      <c r="I59" s="1443">
        <f>'6A'!K69</f>
        <v>0</v>
      </c>
      <c r="J59" s="2255"/>
      <c r="K59" s="2256"/>
      <c r="L59" s="369"/>
    </row>
    <row r="60" spans="2:12" x14ac:dyDescent="0.35">
      <c r="B60" s="368"/>
      <c r="C60" s="115"/>
      <c r="D60" s="35" t="s">
        <v>184</v>
      </c>
      <c r="E60" s="35"/>
      <c r="F60" s="35"/>
      <c r="G60" s="35"/>
      <c r="H60" s="122"/>
      <c r="I60" s="1443">
        <f>'6A'!K70</f>
        <v>0</v>
      </c>
      <c r="J60" s="2255"/>
      <c r="K60" s="2256"/>
      <c r="L60" s="369"/>
    </row>
    <row r="61" spans="2:12" ht="15" thickBot="1" x14ac:dyDescent="0.4">
      <c r="B61" s="368"/>
      <c r="C61" s="115"/>
      <c r="D61" s="35" t="s">
        <v>218</v>
      </c>
      <c r="E61" s="35"/>
      <c r="F61" s="35"/>
      <c r="G61" s="35"/>
      <c r="H61" s="122"/>
      <c r="I61" s="1444">
        <f>'6A'!K71</f>
        <v>0</v>
      </c>
      <c r="J61" s="2266"/>
      <c r="K61" s="2267"/>
      <c r="L61" s="369"/>
    </row>
    <row r="62" spans="2:12" ht="4.5" customHeight="1" x14ac:dyDescent="0.35">
      <c r="B62" s="368"/>
      <c r="C62" s="34"/>
      <c r="D62" s="38"/>
      <c r="E62" s="38"/>
      <c r="F62" s="34"/>
      <c r="G62" s="34"/>
      <c r="H62" s="34"/>
      <c r="I62" s="16"/>
      <c r="J62" s="30"/>
      <c r="K62" s="370"/>
      <c r="L62" s="369"/>
    </row>
    <row r="63" spans="2:12" ht="15" thickBot="1" x14ac:dyDescent="0.4">
      <c r="B63" s="368"/>
      <c r="C63" s="48" t="s">
        <v>185</v>
      </c>
      <c r="D63" s="49"/>
      <c r="E63" s="49"/>
      <c r="F63" s="50"/>
      <c r="G63" s="50"/>
      <c r="H63" s="50"/>
      <c r="I63" s="16"/>
      <c r="J63" s="30"/>
      <c r="K63" s="115"/>
      <c r="L63" s="369"/>
    </row>
    <row r="64" spans="2:12" x14ac:dyDescent="0.35">
      <c r="B64" s="368"/>
      <c r="C64" s="115"/>
      <c r="D64" s="120" t="s">
        <v>186</v>
      </c>
      <c r="E64" s="120"/>
      <c r="F64" s="120"/>
      <c r="G64" s="120"/>
      <c r="H64" s="121"/>
      <c r="I64" s="1271">
        <f>'6A'!K75</f>
        <v>0</v>
      </c>
      <c r="J64" s="2264"/>
      <c r="K64" s="2265"/>
      <c r="L64" s="369"/>
    </row>
    <row r="65" spans="2:12" x14ac:dyDescent="0.35">
      <c r="B65" s="368"/>
      <c r="C65" s="115"/>
      <c r="D65" s="35" t="s">
        <v>187</v>
      </c>
      <c r="E65" s="35"/>
      <c r="F65" s="35"/>
      <c r="G65" s="35"/>
      <c r="H65" s="122"/>
      <c r="I65" s="1443">
        <f>'6A'!K76</f>
        <v>0</v>
      </c>
      <c r="J65" s="2255"/>
      <c r="K65" s="2256"/>
      <c r="L65" s="369"/>
    </row>
    <row r="66" spans="2:12" x14ac:dyDescent="0.35">
      <c r="B66" s="368"/>
      <c r="C66" s="115"/>
      <c r="D66" s="35" t="s">
        <v>188</v>
      </c>
      <c r="E66" s="35"/>
      <c r="F66" s="35"/>
      <c r="G66" s="35"/>
      <c r="H66" s="122"/>
      <c r="I66" s="1443">
        <f>'6A'!K77</f>
        <v>0</v>
      </c>
      <c r="J66" s="2255"/>
      <c r="K66" s="2256"/>
      <c r="L66" s="369"/>
    </row>
    <row r="67" spans="2:12" x14ac:dyDescent="0.35">
      <c r="B67" s="368"/>
      <c r="C67" s="115"/>
      <c r="D67" s="35" t="s">
        <v>189</v>
      </c>
      <c r="E67" s="35"/>
      <c r="F67" s="35"/>
      <c r="G67" s="35"/>
      <c r="H67" s="122"/>
      <c r="I67" s="1443">
        <f>'6A'!K78</f>
        <v>0</v>
      </c>
      <c r="J67" s="2255"/>
      <c r="K67" s="2256"/>
      <c r="L67" s="369"/>
    </row>
    <row r="68" spans="2:12" x14ac:dyDescent="0.35">
      <c r="B68" s="368"/>
      <c r="C68" s="115"/>
      <c r="D68" s="35" t="s">
        <v>190</v>
      </c>
      <c r="E68" s="35"/>
      <c r="F68" s="35"/>
      <c r="G68" s="35"/>
      <c r="H68" s="122"/>
      <c r="I68" s="1443">
        <f>'6A'!K79</f>
        <v>0</v>
      </c>
      <c r="J68" s="2255"/>
      <c r="K68" s="2256"/>
      <c r="L68" s="369"/>
    </row>
    <row r="69" spans="2:12" x14ac:dyDescent="0.35">
      <c r="B69" s="368"/>
      <c r="C69" s="115"/>
      <c r="D69" s="35" t="s">
        <v>191</v>
      </c>
      <c r="E69" s="35"/>
      <c r="F69" s="35"/>
      <c r="G69" s="35"/>
      <c r="H69" s="122"/>
      <c r="I69" s="1443">
        <f>'6A'!K80</f>
        <v>0</v>
      </c>
      <c r="J69" s="2255"/>
      <c r="K69" s="2256"/>
      <c r="L69" s="369"/>
    </row>
    <row r="70" spans="2:12" x14ac:dyDescent="0.35">
      <c r="B70" s="368"/>
      <c r="C70" s="115"/>
      <c r="D70" s="35" t="s">
        <v>192</v>
      </c>
      <c r="E70" s="35"/>
      <c r="F70" s="35"/>
      <c r="G70" s="35"/>
      <c r="H70" s="122"/>
      <c r="I70" s="1443">
        <f>'6A'!K81</f>
        <v>0</v>
      </c>
      <c r="J70" s="2255"/>
      <c r="K70" s="2256"/>
      <c r="L70" s="369"/>
    </row>
    <row r="71" spans="2:12" ht="15" thickBot="1" x14ac:dyDescent="0.4">
      <c r="B71" s="368"/>
      <c r="C71" s="115"/>
      <c r="D71" s="35" t="s">
        <v>218</v>
      </c>
      <c r="E71" s="35"/>
      <c r="F71" s="35"/>
      <c r="G71" s="35"/>
      <c r="H71" s="122"/>
      <c r="I71" s="1444">
        <f>'6A'!K82</f>
        <v>0</v>
      </c>
      <c r="J71" s="2266"/>
      <c r="K71" s="2267"/>
      <c r="L71" s="369"/>
    </row>
    <row r="72" spans="2:12" ht="3.75" customHeight="1" x14ac:dyDescent="0.35">
      <c r="B72" s="368"/>
      <c r="C72" s="37"/>
      <c r="D72" s="38"/>
      <c r="E72" s="38"/>
      <c r="F72" s="34"/>
      <c r="G72" s="34"/>
      <c r="H72" s="34"/>
      <c r="I72" s="16"/>
      <c r="J72" s="30"/>
      <c r="K72" s="370"/>
      <c r="L72" s="369"/>
    </row>
    <row r="73" spans="2:12" ht="15" thickBot="1" x14ac:dyDescent="0.4">
      <c r="B73" s="368"/>
      <c r="C73" s="48" t="s">
        <v>193</v>
      </c>
      <c r="D73" s="49"/>
      <c r="E73" s="49"/>
      <c r="F73" s="50"/>
      <c r="G73" s="50"/>
      <c r="H73" s="50"/>
      <c r="I73" s="19"/>
      <c r="J73" s="127"/>
      <c r="K73" s="115"/>
      <c r="L73" s="369"/>
    </row>
    <row r="74" spans="2:12" x14ac:dyDescent="0.35">
      <c r="B74" s="368"/>
      <c r="C74" s="115"/>
      <c r="D74" s="120" t="s">
        <v>194</v>
      </c>
      <c r="E74" s="120"/>
      <c r="F74" s="120"/>
      <c r="G74" s="120"/>
      <c r="H74" s="121"/>
      <c r="I74" s="1271">
        <f>'6A'!K86</f>
        <v>0</v>
      </c>
      <c r="J74" s="2264"/>
      <c r="K74" s="2265"/>
      <c r="L74" s="369"/>
    </row>
    <row r="75" spans="2:12" x14ac:dyDescent="0.35">
      <c r="B75" s="368"/>
      <c r="C75" s="115"/>
      <c r="D75" s="35" t="s">
        <v>195</v>
      </c>
      <c r="E75" s="35"/>
      <c r="F75" s="35"/>
      <c r="G75" s="35"/>
      <c r="H75" s="122"/>
      <c r="I75" s="1443">
        <f>'6A'!K87</f>
        <v>0</v>
      </c>
      <c r="J75" s="2255"/>
      <c r="K75" s="2256"/>
      <c r="L75" s="369"/>
    </row>
    <row r="76" spans="2:12" ht="15" thickBot="1" x14ac:dyDescent="0.4">
      <c r="B76" s="368"/>
      <c r="C76" s="115"/>
      <c r="D76" s="35" t="s">
        <v>220</v>
      </c>
      <c r="E76" s="35"/>
      <c r="F76" s="35"/>
      <c r="G76" s="35"/>
      <c r="H76" s="122"/>
      <c r="I76" s="1444">
        <f>'6A'!K88</f>
        <v>0</v>
      </c>
      <c r="J76" s="2266"/>
      <c r="K76" s="2267"/>
      <c r="L76" s="369"/>
    </row>
    <row r="77" spans="2:12" ht="3.75" customHeight="1" x14ac:dyDescent="0.35">
      <c r="B77" s="368"/>
      <c r="C77" s="37"/>
      <c r="D77" s="38"/>
      <c r="E77" s="38"/>
      <c r="F77" s="34"/>
      <c r="G77" s="34"/>
      <c r="H77" s="34"/>
      <c r="I77" s="16"/>
      <c r="J77" s="30"/>
      <c r="K77" s="370"/>
      <c r="L77" s="369"/>
    </row>
    <row r="78" spans="2:12" ht="15" thickBot="1" x14ac:dyDescent="0.4">
      <c r="B78" s="368"/>
      <c r="C78" s="48" t="s">
        <v>196</v>
      </c>
      <c r="D78" s="49"/>
      <c r="E78" s="49"/>
      <c r="F78" s="50"/>
      <c r="G78" s="50"/>
      <c r="H78" s="50"/>
      <c r="I78" s="19"/>
      <c r="J78" s="127"/>
      <c r="K78" s="115"/>
      <c r="L78" s="369"/>
    </row>
    <row r="79" spans="2:12" x14ac:dyDescent="0.35">
      <c r="B79" s="368"/>
      <c r="C79" s="115"/>
      <c r="D79" s="120" t="s">
        <v>197</v>
      </c>
      <c r="E79" s="120"/>
      <c r="F79" s="120"/>
      <c r="G79" s="120"/>
      <c r="H79" s="121"/>
      <c r="I79" s="1271">
        <f>'6A'!K92</f>
        <v>0</v>
      </c>
      <c r="J79" s="2264"/>
      <c r="K79" s="2265"/>
      <c r="L79" s="369"/>
    </row>
    <row r="80" spans="2:12" x14ac:dyDescent="0.35">
      <c r="B80" s="368"/>
      <c r="C80" s="115"/>
      <c r="D80" s="35" t="s">
        <v>198</v>
      </c>
      <c r="E80" s="35"/>
      <c r="F80" s="35"/>
      <c r="G80" s="35"/>
      <c r="H80" s="122"/>
      <c r="I80" s="1443">
        <f>'6A'!K93</f>
        <v>0</v>
      </c>
      <c r="J80" s="2255"/>
      <c r="K80" s="2256"/>
      <c r="L80" s="369"/>
    </row>
    <row r="81" spans="2:12" x14ac:dyDescent="0.35">
      <c r="B81" s="368"/>
      <c r="C81" s="115"/>
      <c r="D81" s="35" t="s">
        <v>97</v>
      </c>
      <c r="E81" s="35"/>
      <c r="F81" s="35"/>
      <c r="G81" s="35"/>
      <c r="H81" s="122"/>
      <c r="I81" s="1443">
        <f>'6A'!K94</f>
        <v>0</v>
      </c>
      <c r="J81" s="2255"/>
      <c r="K81" s="2256"/>
      <c r="L81" s="369"/>
    </row>
    <row r="82" spans="2:12" x14ac:dyDescent="0.35">
      <c r="B82" s="368"/>
      <c r="C82" s="115"/>
      <c r="D82" s="35" t="s">
        <v>199</v>
      </c>
      <c r="E82" s="35"/>
      <c r="F82" s="35"/>
      <c r="G82" s="35"/>
      <c r="H82" s="122"/>
      <c r="I82" s="1443">
        <f>'6A'!K95</f>
        <v>0</v>
      </c>
      <c r="J82" s="2255"/>
      <c r="K82" s="2256"/>
      <c r="L82" s="369"/>
    </row>
    <row r="83" spans="2:12" x14ac:dyDescent="0.35">
      <c r="B83" s="368"/>
      <c r="C83" s="115"/>
      <c r="D83" s="35" t="s">
        <v>200</v>
      </c>
      <c r="E83" s="35"/>
      <c r="F83" s="35"/>
      <c r="G83" s="35"/>
      <c r="H83" s="122"/>
      <c r="I83" s="1443">
        <f>'6A'!K96</f>
        <v>0</v>
      </c>
      <c r="J83" s="2255"/>
      <c r="K83" s="2256"/>
      <c r="L83" s="369"/>
    </row>
    <row r="84" spans="2:12" x14ac:dyDescent="0.35">
      <c r="B84" s="368"/>
      <c r="C84" s="115"/>
      <c r="D84" s="35" t="s">
        <v>201</v>
      </c>
      <c r="E84" s="35"/>
      <c r="F84" s="35"/>
      <c r="G84" s="35"/>
      <c r="H84" s="122"/>
      <c r="I84" s="1443">
        <f>'6A'!K97</f>
        <v>0</v>
      </c>
      <c r="J84" s="2255"/>
      <c r="K84" s="2256"/>
      <c r="L84" s="369"/>
    </row>
    <row r="85" spans="2:12" x14ac:dyDescent="0.35">
      <c r="B85" s="368"/>
      <c r="C85" s="115"/>
      <c r="D85" s="35" t="s">
        <v>202</v>
      </c>
      <c r="E85" s="35"/>
      <c r="F85" s="35"/>
      <c r="G85" s="35"/>
      <c r="H85" s="122"/>
      <c r="I85" s="1443">
        <f>'6A'!K98</f>
        <v>0</v>
      </c>
      <c r="J85" s="2255"/>
      <c r="K85" s="2256"/>
      <c r="L85" s="369"/>
    </row>
    <row r="86" spans="2:12" x14ac:dyDescent="0.35">
      <c r="B86" s="368"/>
      <c r="C86" s="115"/>
      <c r="D86" s="35" t="s">
        <v>203</v>
      </c>
      <c r="E86" s="35"/>
      <c r="F86" s="35"/>
      <c r="G86" s="35"/>
      <c r="H86" s="122"/>
      <c r="I86" s="1443">
        <f>'6A'!K99</f>
        <v>0</v>
      </c>
      <c r="J86" s="2255"/>
      <c r="K86" s="2256"/>
      <c r="L86" s="369"/>
    </row>
    <row r="87" spans="2:12" x14ac:dyDescent="0.35">
      <c r="B87" s="368"/>
      <c r="C87" s="115"/>
      <c r="D87" s="35" t="s">
        <v>204</v>
      </c>
      <c r="E87" s="35"/>
      <c r="F87" s="35"/>
      <c r="G87" s="35"/>
      <c r="H87" s="122"/>
      <c r="I87" s="1443">
        <f>'6A'!K100</f>
        <v>0</v>
      </c>
      <c r="J87" s="2255"/>
      <c r="K87" s="2256"/>
      <c r="L87" s="369"/>
    </row>
    <row r="88" spans="2:12" x14ac:dyDescent="0.35">
      <c r="B88" s="368"/>
      <c r="C88" s="115"/>
      <c r="D88" s="39" t="s">
        <v>876</v>
      </c>
      <c r="E88" s="35"/>
      <c r="F88" s="35"/>
      <c r="G88" s="35"/>
      <c r="H88" s="122"/>
      <c r="I88" s="1443">
        <f>'6A'!K101</f>
        <v>0</v>
      </c>
      <c r="J88" s="1286"/>
      <c r="K88" s="1287"/>
      <c r="L88" s="369"/>
    </row>
    <row r="89" spans="2:12" x14ac:dyDescent="0.35">
      <c r="B89" s="368"/>
      <c r="C89" s="115"/>
      <c r="D89" s="35" t="s">
        <v>205</v>
      </c>
      <c r="E89" s="35"/>
      <c r="F89" s="35"/>
      <c r="G89" s="35"/>
      <c r="H89" s="122"/>
      <c r="I89" s="1443">
        <f>'6A'!K102</f>
        <v>0</v>
      </c>
      <c r="J89" s="2255"/>
      <c r="K89" s="2256"/>
      <c r="L89" s="369"/>
    </row>
    <row r="90" spans="2:12" x14ac:dyDescent="0.35">
      <c r="B90" s="368"/>
      <c r="C90" s="115"/>
      <c r="D90" s="35" t="s">
        <v>206</v>
      </c>
      <c r="E90" s="35"/>
      <c r="F90" s="35"/>
      <c r="G90" s="35"/>
      <c r="H90" s="122"/>
      <c r="I90" s="1443">
        <f>'6A'!K103</f>
        <v>0</v>
      </c>
      <c r="J90" s="2255"/>
      <c r="K90" s="2256"/>
      <c r="L90" s="369"/>
    </row>
    <row r="91" spans="2:12" ht="15" thickBot="1" x14ac:dyDescent="0.4">
      <c r="B91" s="368"/>
      <c r="C91" s="115"/>
      <c r="D91" s="35" t="s">
        <v>218</v>
      </c>
      <c r="E91" s="35"/>
      <c r="F91" s="35"/>
      <c r="G91" s="35"/>
      <c r="H91" s="122"/>
      <c r="I91" s="1444">
        <f>'6A'!K104</f>
        <v>0</v>
      </c>
      <c r="J91" s="2266"/>
      <c r="K91" s="2267"/>
      <c r="L91" s="369"/>
    </row>
    <row r="92" spans="2:12" ht="3.75" customHeight="1" x14ac:dyDescent="0.35">
      <c r="B92" s="368"/>
      <c r="C92" s="37"/>
      <c r="D92" s="38"/>
      <c r="E92" s="38"/>
      <c r="F92" s="34"/>
      <c r="G92" s="34"/>
      <c r="H92" s="34"/>
      <c r="I92" s="16"/>
      <c r="J92" s="30"/>
      <c r="K92" s="115"/>
      <c r="L92" s="369"/>
    </row>
    <row r="93" spans="2:12" ht="15" thickBot="1" x14ac:dyDescent="0.4">
      <c r="B93" s="368"/>
      <c r="C93" s="48" t="s">
        <v>1023</v>
      </c>
      <c r="D93" s="49"/>
      <c r="E93" s="49"/>
      <c r="F93" s="50"/>
      <c r="G93" s="50"/>
      <c r="H93" s="50"/>
      <c r="I93" s="16"/>
      <c r="J93" s="30"/>
      <c r="K93" s="370"/>
      <c r="L93" s="369"/>
    </row>
    <row r="94" spans="2:12" ht="15" thickBot="1" x14ac:dyDescent="0.4">
      <c r="B94" s="368"/>
      <c r="C94" s="370"/>
      <c r="D94" s="120" t="s">
        <v>1024</v>
      </c>
      <c r="E94" s="120"/>
      <c r="F94" s="120"/>
      <c r="G94" s="120"/>
      <c r="H94" s="121"/>
      <c r="I94" s="1718">
        <f>'6A'!K110</f>
        <v>0</v>
      </c>
      <c r="J94" s="2257"/>
      <c r="K94" s="2258"/>
      <c r="L94" s="369"/>
    </row>
    <row r="95" spans="2:12" ht="3.75" customHeight="1" x14ac:dyDescent="0.35">
      <c r="B95" s="368"/>
      <c r="C95" s="37"/>
      <c r="D95" s="38"/>
      <c r="E95" s="38"/>
      <c r="F95" s="34"/>
      <c r="G95" s="34"/>
      <c r="H95" s="34"/>
      <c r="I95" s="16"/>
      <c r="J95" s="30"/>
      <c r="K95" s="115"/>
      <c r="L95" s="369"/>
    </row>
    <row r="96" spans="2:12" ht="15" thickBot="1" x14ac:dyDescent="0.4">
      <c r="B96" s="368"/>
      <c r="C96" s="48" t="s">
        <v>207</v>
      </c>
      <c r="D96" s="49"/>
      <c r="E96" s="49"/>
      <c r="F96" s="50"/>
      <c r="G96" s="50"/>
      <c r="H96" s="50"/>
      <c r="I96" s="16"/>
      <c r="J96" s="30"/>
      <c r="K96" s="370"/>
      <c r="L96" s="369"/>
    </row>
    <row r="97" spans="2:12" x14ac:dyDescent="0.35">
      <c r="B97" s="368"/>
      <c r="C97" s="370"/>
      <c r="D97" s="120" t="s">
        <v>208</v>
      </c>
      <c r="E97" s="120"/>
      <c r="F97" s="120"/>
      <c r="G97" s="120"/>
      <c r="H97" s="121"/>
      <c r="I97" s="1271">
        <f>'6A'!K113</f>
        <v>0</v>
      </c>
      <c r="J97" s="2264"/>
      <c r="K97" s="2265"/>
      <c r="L97" s="369"/>
    </row>
    <row r="98" spans="2:12" x14ac:dyDescent="0.35">
      <c r="B98" s="368"/>
      <c r="C98" s="370"/>
      <c r="D98" s="35" t="s">
        <v>209</v>
      </c>
      <c r="E98" s="35"/>
      <c r="F98" s="35"/>
      <c r="G98" s="35"/>
      <c r="H98" s="122"/>
      <c r="I98" s="1443">
        <f>'6A'!K114</f>
        <v>0</v>
      </c>
      <c r="J98" s="2255"/>
      <c r="K98" s="2256"/>
      <c r="L98" s="369"/>
    </row>
    <row r="99" spans="2:12" x14ac:dyDescent="0.35">
      <c r="B99" s="368"/>
      <c r="C99" s="115"/>
      <c r="D99" s="35" t="s">
        <v>210</v>
      </c>
      <c r="E99" s="35"/>
      <c r="F99" s="35"/>
      <c r="G99" s="35"/>
      <c r="H99" s="122"/>
      <c r="I99" s="1443">
        <f>'6A'!K115</f>
        <v>0</v>
      </c>
      <c r="J99" s="2255"/>
      <c r="K99" s="2256"/>
      <c r="L99" s="369"/>
    </row>
    <row r="100" spans="2:12" x14ac:dyDescent="0.35">
      <c r="B100" s="368"/>
      <c r="C100" s="115"/>
      <c r="D100" s="35" t="s">
        <v>211</v>
      </c>
      <c r="E100" s="35"/>
      <c r="F100" s="35"/>
      <c r="G100" s="35"/>
      <c r="H100" s="122"/>
      <c r="I100" s="1443">
        <f>'6A'!K116</f>
        <v>0</v>
      </c>
      <c r="J100" s="2255"/>
      <c r="K100" s="2256"/>
      <c r="L100" s="369"/>
    </row>
    <row r="101" spans="2:12" x14ac:dyDescent="0.35">
      <c r="B101" s="368"/>
      <c r="C101" s="115"/>
      <c r="D101" s="35" t="s">
        <v>212</v>
      </c>
      <c r="E101" s="35"/>
      <c r="F101" s="35"/>
      <c r="G101" s="35"/>
      <c r="H101" s="122"/>
      <c r="I101" s="1443">
        <f>'6A'!K117</f>
        <v>0</v>
      </c>
      <c r="J101" s="2255"/>
      <c r="K101" s="2256"/>
      <c r="L101" s="369"/>
    </row>
    <row r="102" spans="2:12" x14ac:dyDescent="0.35">
      <c r="B102" s="368"/>
      <c r="C102" s="115"/>
      <c r="D102" s="35" t="s">
        <v>213</v>
      </c>
      <c r="E102" s="35"/>
      <c r="F102" s="35"/>
      <c r="G102" s="35"/>
      <c r="H102" s="122"/>
      <c r="I102" s="1443">
        <f>'6A'!K118</f>
        <v>0</v>
      </c>
      <c r="J102" s="2255"/>
      <c r="K102" s="2256"/>
      <c r="L102" s="369"/>
    </row>
    <row r="103" spans="2:12" x14ac:dyDescent="0.35">
      <c r="B103" s="368"/>
      <c r="C103" s="115"/>
      <c r="D103" s="35" t="s">
        <v>214</v>
      </c>
      <c r="E103" s="35"/>
      <c r="F103" s="35"/>
      <c r="G103" s="35"/>
      <c r="H103" s="122"/>
      <c r="I103" s="1443">
        <f>'6A'!K119</f>
        <v>0</v>
      </c>
      <c r="J103" s="2255"/>
      <c r="K103" s="2256"/>
      <c r="L103" s="369"/>
    </row>
    <row r="104" spans="2:12" ht="15" thickBot="1" x14ac:dyDescent="0.4">
      <c r="B104" s="368"/>
      <c r="C104" s="115"/>
      <c r="D104" s="35" t="s">
        <v>218</v>
      </c>
      <c r="E104" s="35"/>
      <c r="F104" s="35"/>
      <c r="G104" s="35"/>
      <c r="H104" s="122"/>
      <c r="I104" s="1444">
        <f>'6A'!K120</f>
        <v>0</v>
      </c>
      <c r="J104" s="2266"/>
      <c r="K104" s="2267"/>
      <c r="L104" s="369"/>
    </row>
    <row r="105" spans="2:12" ht="15" thickBot="1" x14ac:dyDescent="0.4">
      <c r="B105" s="371"/>
      <c r="C105" s="28"/>
      <c r="D105" s="374"/>
      <c r="E105" s="374"/>
      <c r="F105" s="28"/>
      <c r="G105" s="28"/>
      <c r="H105" s="28"/>
      <c r="I105" s="29"/>
      <c r="J105" s="29"/>
      <c r="K105" s="372"/>
      <c r="L105" s="373"/>
    </row>
    <row r="106" spans="2:12" x14ac:dyDescent="0.35">
      <c r="I106" s="364"/>
    </row>
  </sheetData>
  <sheetProtection formatCells="0" formatColumns="0" formatRows="0"/>
  <mergeCells count="80">
    <mergeCell ref="J102:K102"/>
    <mergeCell ref="J104:K104"/>
    <mergeCell ref="C3:K3"/>
    <mergeCell ref="J97:K97"/>
    <mergeCell ref="J98:K98"/>
    <mergeCell ref="J99:K99"/>
    <mergeCell ref="J100:K100"/>
    <mergeCell ref="J101:K101"/>
    <mergeCell ref="J85:K85"/>
    <mergeCell ref="J86:K86"/>
    <mergeCell ref="J87:K87"/>
    <mergeCell ref="J89:K89"/>
    <mergeCell ref="J91:K91"/>
    <mergeCell ref="J80:K80"/>
    <mergeCell ref="J81:K81"/>
    <mergeCell ref="J82:K82"/>
    <mergeCell ref="J70:K70"/>
    <mergeCell ref="J83:K83"/>
    <mergeCell ref="J84:K84"/>
    <mergeCell ref="J71:K71"/>
    <mergeCell ref="J74:K74"/>
    <mergeCell ref="J75:K75"/>
    <mergeCell ref="J76:K76"/>
    <mergeCell ref="J79:K79"/>
    <mergeCell ref="J65:K65"/>
    <mergeCell ref="J66:K66"/>
    <mergeCell ref="J67:K67"/>
    <mergeCell ref="J68:K68"/>
    <mergeCell ref="J69:K69"/>
    <mergeCell ref="J58:K58"/>
    <mergeCell ref="J59:K59"/>
    <mergeCell ref="J61:K61"/>
    <mergeCell ref="J60:K60"/>
    <mergeCell ref="J64:K64"/>
    <mergeCell ref="J51:K51"/>
    <mergeCell ref="J53:K53"/>
    <mergeCell ref="J52:K52"/>
    <mergeCell ref="J56:K56"/>
    <mergeCell ref="J57:K57"/>
    <mergeCell ref="J44:K44"/>
    <mergeCell ref="J45:K45"/>
    <mergeCell ref="J46:K46"/>
    <mergeCell ref="J47:K47"/>
    <mergeCell ref="J48:K48"/>
    <mergeCell ref="J39:K39"/>
    <mergeCell ref="J40:K40"/>
    <mergeCell ref="J41:K41"/>
    <mergeCell ref="J42:K42"/>
    <mergeCell ref="J43:K43"/>
    <mergeCell ref="J32:K32"/>
    <mergeCell ref="J33:K33"/>
    <mergeCell ref="J36:K36"/>
    <mergeCell ref="J37:K37"/>
    <mergeCell ref="J38:K38"/>
    <mergeCell ref="J27:K27"/>
    <mergeCell ref="J28:K28"/>
    <mergeCell ref="J29:K29"/>
    <mergeCell ref="J30:K30"/>
    <mergeCell ref="J31:K31"/>
    <mergeCell ref="J22:K22"/>
    <mergeCell ref="J23:K23"/>
    <mergeCell ref="J24:K24"/>
    <mergeCell ref="J25:K25"/>
    <mergeCell ref="J26:K26"/>
    <mergeCell ref="J90:K90"/>
    <mergeCell ref="J94:K94"/>
    <mergeCell ref="J103:K103"/>
    <mergeCell ref="C5:K5"/>
    <mergeCell ref="I7:K7"/>
    <mergeCell ref="J8:K8"/>
    <mergeCell ref="J10:K10"/>
    <mergeCell ref="J11:K11"/>
    <mergeCell ref="J12:K12"/>
    <mergeCell ref="J13:K13"/>
    <mergeCell ref="J14:K14"/>
    <mergeCell ref="J15:K15"/>
    <mergeCell ref="J18:K18"/>
    <mergeCell ref="J19:K19"/>
    <mergeCell ref="J20:K20"/>
    <mergeCell ref="J21:K21"/>
  </mergeCells>
  <pageMargins left="0.25" right="0.25" top="0.75" bottom="0.75" header="0.3" footer="0.3"/>
  <pageSetup scale="86" fitToHeight="2" orientation="portrait" r:id="rId1"/>
  <headerFooter>
    <oddFooter>&amp;LForm 6B
Development Budget Details&amp;CCFA Forms</oddFooter>
  </headerFooter>
  <rowBreaks count="1" manualBreakCount="1">
    <brk id="54" min="1"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B1:M122"/>
  <sheetViews>
    <sheetView showGridLines="0" topLeftCell="A4" zoomScaleNormal="100" workbookViewId="0">
      <selection activeCell="K32" sqref="K32:K37"/>
    </sheetView>
  </sheetViews>
  <sheetFormatPr defaultColWidth="9.1796875" defaultRowHeight="14.5" x14ac:dyDescent="0.35"/>
  <cols>
    <col min="1" max="2" width="1.7265625" style="311" customWidth="1"/>
    <col min="3" max="3" width="2.81640625" style="311" customWidth="1"/>
    <col min="4" max="4" width="5.7265625" style="311" customWidth="1"/>
    <col min="5" max="5" width="8.54296875" style="311" customWidth="1"/>
    <col min="6" max="6" width="13.26953125" style="311" customWidth="1"/>
    <col min="7" max="7" width="13.54296875" style="311" customWidth="1"/>
    <col min="8" max="8" width="0.7265625" style="311" customWidth="1"/>
    <col min="9" max="9" width="10.7265625" style="311" customWidth="1"/>
    <col min="10" max="10" width="20" style="311" customWidth="1"/>
    <col min="11" max="11" width="12.81640625" style="311" customWidth="1"/>
    <col min="12" max="12" width="19.1796875" style="311" customWidth="1"/>
    <col min="13" max="13" width="1.7265625" style="311" customWidth="1"/>
    <col min="14" max="16384" width="9.1796875" style="311"/>
  </cols>
  <sheetData>
    <row r="1" spans="2:13" ht="15" thickBot="1" x14ac:dyDescent="0.4"/>
    <row r="2" spans="2:13" x14ac:dyDescent="0.35">
      <c r="B2" s="334"/>
      <c r="C2" s="335"/>
      <c r="D2" s="335"/>
      <c r="E2" s="335"/>
      <c r="F2" s="335"/>
      <c r="G2" s="335"/>
      <c r="H2" s="335"/>
      <c r="I2" s="335"/>
      <c r="J2" s="335"/>
      <c r="K2" s="335"/>
      <c r="L2" s="335"/>
      <c r="M2" s="336"/>
    </row>
    <row r="3" spans="2:13" ht="18.5" x14ac:dyDescent="0.45">
      <c r="B3" s="114"/>
      <c r="C3" s="2226" t="s">
        <v>221</v>
      </c>
      <c r="D3" s="2226"/>
      <c r="E3" s="2226"/>
      <c r="F3" s="2226"/>
      <c r="G3" s="2226"/>
      <c r="H3" s="2226"/>
      <c r="I3" s="2226"/>
      <c r="J3" s="2226"/>
      <c r="K3" s="2226"/>
      <c r="L3" s="2226"/>
      <c r="M3" s="116"/>
    </row>
    <row r="4" spans="2:13" x14ac:dyDescent="0.35">
      <c r="B4" s="114"/>
      <c r="C4" s="115"/>
      <c r="D4" s="115"/>
      <c r="E4" s="115"/>
      <c r="F4" s="115"/>
      <c r="G4" s="115"/>
      <c r="H4" s="115"/>
      <c r="I4" s="115"/>
      <c r="J4" s="115"/>
      <c r="K4" s="115"/>
      <c r="L4" s="115"/>
      <c r="M4" s="116"/>
    </row>
    <row r="5" spans="2:13" ht="15" thickBot="1" x14ac:dyDescent="0.4">
      <c r="B5" s="114"/>
      <c r="C5" s="2225" t="str">
        <f>IF('1'!G5="",Messages!B3,(CONCATENATE("Project Name: ",'1'!G5)))</f>
        <v>Enter Project Name on Form 1</v>
      </c>
      <c r="D5" s="2225"/>
      <c r="E5" s="2225"/>
      <c r="F5" s="2225"/>
      <c r="G5" s="2225"/>
      <c r="H5" s="2225"/>
      <c r="I5" s="2222"/>
      <c r="J5" s="2225"/>
      <c r="K5" s="2225"/>
      <c r="L5" s="2225"/>
      <c r="M5" s="116"/>
    </row>
    <row r="6" spans="2:13" ht="15" thickBot="1" x14ac:dyDescent="0.4">
      <c r="B6" s="114"/>
      <c r="C6" s="115"/>
      <c r="D6" s="51"/>
      <c r="E6" s="51"/>
      <c r="F6" s="51"/>
      <c r="G6" s="51"/>
      <c r="H6" s="51"/>
      <c r="I6" s="51"/>
      <c r="J6" s="51"/>
      <c r="K6" s="51"/>
      <c r="L6" s="115"/>
      <c r="M6" s="116"/>
    </row>
    <row r="7" spans="2:13" x14ac:dyDescent="0.35">
      <c r="B7" s="114"/>
      <c r="C7" s="35"/>
      <c r="D7" s="35"/>
      <c r="E7" s="35"/>
      <c r="F7" s="35"/>
      <c r="G7" s="35"/>
      <c r="H7" s="35"/>
      <c r="I7" s="35"/>
      <c r="J7" s="2274" t="s">
        <v>138</v>
      </c>
      <c r="K7" s="2275"/>
      <c r="L7" s="2276"/>
      <c r="M7" s="116"/>
    </row>
    <row r="8" spans="2:13" x14ac:dyDescent="0.35">
      <c r="B8" s="114"/>
      <c r="C8" s="35"/>
      <c r="D8" s="35"/>
      <c r="E8" s="35"/>
      <c r="F8" s="35"/>
      <c r="G8" s="35"/>
      <c r="H8" s="35"/>
      <c r="I8" s="35"/>
      <c r="J8" s="2282" t="s">
        <v>222</v>
      </c>
      <c r="K8" s="2277" t="s">
        <v>223</v>
      </c>
      <c r="L8" s="2278"/>
      <c r="M8" s="116"/>
    </row>
    <row r="9" spans="2:13" x14ac:dyDescent="0.35">
      <c r="B9" s="114"/>
      <c r="C9" s="56"/>
      <c r="D9" s="35"/>
      <c r="E9" s="35"/>
      <c r="F9" s="57"/>
      <c r="G9" s="57"/>
      <c r="H9" s="57"/>
      <c r="I9" s="57"/>
      <c r="J9" s="2282"/>
      <c r="K9" s="2279" t="s">
        <v>22</v>
      </c>
      <c r="L9" s="2284" t="s">
        <v>466</v>
      </c>
      <c r="M9" s="116"/>
    </row>
    <row r="10" spans="2:13" x14ac:dyDescent="0.35">
      <c r="B10" s="114"/>
      <c r="C10" s="35"/>
      <c r="D10" s="58"/>
      <c r="E10" s="58"/>
      <c r="F10" s="57"/>
      <c r="G10" s="57"/>
      <c r="H10" s="57"/>
      <c r="I10" s="57"/>
      <c r="J10" s="2282"/>
      <c r="K10" s="2280"/>
      <c r="L10" s="2285"/>
      <c r="M10" s="116"/>
    </row>
    <row r="11" spans="2:13" ht="15" thickBot="1" x14ac:dyDescent="0.4">
      <c r="B11" s="114"/>
      <c r="C11" s="35"/>
      <c r="D11" s="58"/>
      <c r="E11" s="58"/>
      <c r="F11" s="57"/>
      <c r="G11" s="57"/>
      <c r="H11" s="57"/>
      <c r="I11" s="57"/>
      <c r="J11" s="2283"/>
      <c r="K11" s="2281"/>
      <c r="L11" s="2286"/>
      <c r="M11" s="116"/>
    </row>
    <row r="12" spans="2:13" ht="15" thickBot="1" x14ac:dyDescent="0.4">
      <c r="B12" s="114"/>
      <c r="C12" s="48" t="s">
        <v>140</v>
      </c>
      <c r="D12" s="49"/>
      <c r="E12" s="49"/>
      <c r="F12" s="50"/>
      <c r="G12" s="50"/>
      <c r="H12" s="50"/>
      <c r="I12" s="1750"/>
      <c r="J12" s="67"/>
      <c r="K12" s="52"/>
      <c r="L12" s="115"/>
      <c r="M12" s="116"/>
    </row>
    <row r="13" spans="2:13" x14ac:dyDescent="0.35">
      <c r="B13" s="114"/>
      <c r="C13" s="115"/>
      <c r="D13" s="73" t="s">
        <v>141</v>
      </c>
      <c r="E13" s="34"/>
      <c r="F13" s="35"/>
      <c r="G13" s="35"/>
      <c r="H13" s="35"/>
      <c r="I13" s="35"/>
      <c r="J13" s="671">
        <f>'6A'!K16</f>
        <v>0</v>
      </c>
      <c r="K13" s="83"/>
      <c r="L13" s="84"/>
      <c r="M13" s="116"/>
    </row>
    <row r="14" spans="2:13" x14ac:dyDescent="0.35">
      <c r="B14" s="114"/>
      <c r="C14" s="115"/>
      <c r="D14" s="73" t="s">
        <v>142</v>
      </c>
      <c r="E14" s="34"/>
      <c r="F14" s="35"/>
      <c r="G14" s="35"/>
      <c r="H14" s="35"/>
      <c r="I14" s="35"/>
      <c r="J14" s="669">
        <f>'6A'!K17</f>
        <v>0</v>
      </c>
      <c r="K14" s="653"/>
      <c r="L14" s="85"/>
      <c r="M14" s="116"/>
    </row>
    <row r="15" spans="2:13" x14ac:dyDescent="0.35">
      <c r="B15" s="114"/>
      <c r="C15" s="115"/>
      <c r="D15" s="72" t="s">
        <v>143</v>
      </c>
      <c r="E15" s="34"/>
      <c r="F15" s="36"/>
      <c r="G15" s="36"/>
      <c r="H15" s="36"/>
      <c r="I15" s="36"/>
      <c r="J15" s="654">
        <f>'6A'!K18</f>
        <v>0</v>
      </c>
      <c r="K15" s="655"/>
      <c r="L15" s="85"/>
      <c r="M15" s="116"/>
    </row>
    <row r="16" spans="2:13" x14ac:dyDescent="0.35">
      <c r="B16" s="114"/>
      <c r="C16" s="115"/>
      <c r="D16" s="72" t="s">
        <v>144</v>
      </c>
      <c r="E16" s="34"/>
      <c r="F16" s="36"/>
      <c r="G16" s="36"/>
      <c r="H16" s="36"/>
      <c r="I16" s="36"/>
      <c r="J16" s="654">
        <f>'6A'!K19</f>
        <v>0</v>
      </c>
      <c r="K16" s="655"/>
      <c r="L16" s="85"/>
      <c r="M16" s="116"/>
    </row>
    <row r="17" spans="2:13" x14ac:dyDescent="0.35">
      <c r="B17" s="114"/>
      <c r="C17" s="115"/>
      <c r="D17" s="66" t="s">
        <v>145</v>
      </c>
      <c r="E17" s="34"/>
      <c r="F17" s="36"/>
      <c r="G17" s="36"/>
      <c r="H17" s="36"/>
      <c r="I17" s="36"/>
      <c r="J17" s="654">
        <f>'6A'!K20</f>
        <v>0</v>
      </c>
      <c r="K17" s="655"/>
      <c r="L17" s="85"/>
      <c r="M17" s="116"/>
    </row>
    <row r="18" spans="2:13" x14ac:dyDescent="0.35">
      <c r="B18" s="114"/>
      <c r="C18" s="115"/>
      <c r="D18" s="39" t="s">
        <v>391</v>
      </c>
      <c r="E18" s="2271">
        <f>(IF(AND(J18&lt;&gt;0,'6A'!E21=""),Messages!B38,'6A'!E21))</f>
        <v>0</v>
      </c>
      <c r="F18" s="2272"/>
      <c r="G18" s="2273"/>
      <c r="H18" s="57"/>
      <c r="I18" s="375"/>
      <c r="J18" s="656">
        <f>'6A'!K21</f>
        <v>0</v>
      </c>
      <c r="K18" s="657"/>
      <c r="L18" s="96"/>
      <c r="M18" s="116"/>
    </row>
    <row r="19" spans="2:13" ht="15" thickBot="1" x14ac:dyDescent="0.4">
      <c r="B19" s="114"/>
      <c r="C19" s="35"/>
      <c r="D19" s="34"/>
      <c r="E19" s="34"/>
      <c r="F19" s="115"/>
      <c r="G19" s="38" t="s">
        <v>146</v>
      </c>
      <c r="H19" s="71"/>
      <c r="I19" s="71"/>
      <c r="J19" s="95">
        <f>SUM(J13:J18)</f>
        <v>0</v>
      </c>
      <c r="K19" s="75">
        <f>SUM(K14:K18)</f>
        <v>0</v>
      </c>
      <c r="L19" s="77">
        <v>0</v>
      </c>
      <c r="M19" s="116"/>
    </row>
    <row r="20" spans="2:13" ht="3.75" customHeight="1" x14ac:dyDescent="0.35">
      <c r="B20" s="114"/>
      <c r="C20" s="37"/>
      <c r="D20" s="38"/>
      <c r="E20" s="38"/>
      <c r="F20" s="34"/>
      <c r="G20" s="34"/>
      <c r="H20" s="34"/>
      <c r="I20" s="34"/>
      <c r="J20" s="59"/>
      <c r="K20" s="59"/>
      <c r="L20" s="59"/>
      <c r="M20" s="116"/>
    </row>
    <row r="21" spans="2:13" ht="15" thickBot="1" x14ac:dyDescent="0.4">
      <c r="B21" s="114"/>
      <c r="C21" s="62" t="s">
        <v>147</v>
      </c>
      <c r="D21" s="63"/>
      <c r="E21" s="63"/>
      <c r="F21" s="64"/>
      <c r="G21" s="64"/>
      <c r="H21" s="64"/>
      <c r="I21" s="1750"/>
      <c r="J21" s="60"/>
      <c r="K21" s="59"/>
      <c r="L21" s="59"/>
      <c r="M21" s="116"/>
    </row>
    <row r="22" spans="2:13" ht="15" thickBot="1" x14ac:dyDescent="0.4">
      <c r="B22" s="114"/>
      <c r="C22" s="115"/>
      <c r="D22" s="72" t="s">
        <v>148</v>
      </c>
      <c r="E22" s="34"/>
      <c r="F22" s="36"/>
      <c r="G22" s="36"/>
      <c r="H22" s="36"/>
      <c r="I22" s="36"/>
      <c r="J22" s="658">
        <f>'6A'!K25</f>
        <v>0</v>
      </c>
      <c r="K22" s="659"/>
      <c r="L22" s="660"/>
      <c r="M22" s="116"/>
    </row>
    <row r="23" spans="2:13" ht="15" thickBot="1" x14ac:dyDescent="0.4">
      <c r="B23" s="114"/>
      <c r="C23" s="115"/>
      <c r="D23" s="72" t="s">
        <v>149</v>
      </c>
      <c r="E23" s="34"/>
      <c r="F23" s="39"/>
      <c r="G23" s="39"/>
      <c r="H23" s="39"/>
      <c r="I23" s="39"/>
      <c r="J23" s="654">
        <f>'6A'!K26</f>
        <v>0</v>
      </c>
      <c r="K23" s="659"/>
      <c r="L23" s="661"/>
      <c r="M23" s="116"/>
    </row>
    <row r="24" spans="2:13" ht="15" thickBot="1" x14ac:dyDescent="0.4">
      <c r="B24" s="114"/>
      <c r="C24" s="115"/>
      <c r="D24" s="72" t="s">
        <v>150</v>
      </c>
      <c r="E24" s="34"/>
      <c r="F24" s="39"/>
      <c r="G24" s="39"/>
      <c r="H24" s="39"/>
      <c r="I24" s="39"/>
      <c r="J24" s="654">
        <f>'6A'!K27</f>
        <v>0</v>
      </c>
      <c r="K24" s="659"/>
      <c r="L24" s="661"/>
      <c r="M24" s="116"/>
    </row>
    <row r="25" spans="2:13" ht="15" thickBot="1" x14ac:dyDescent="0.4">
      <c r="B25" s="114"/>
      <c r="C25" s="115"/>
      <c r="D25" s="72" t="s">
        <v>151</v>
      </c>
      <c r="E25" s="34"/>
      <c r="F25" s="39"/>
      <c r="G25" s="39"/>
      <c r="H25" s="39"/>
      <c r="I25" s="39"/>
      <c r="J25" s="654">
        <f>'6A'!K28</f>
        <v>0</v>
      </c>
      <c r="K25" s="659"/>
      <c r="L25" s="661"/>
      <c r="M25" s="116"/>
    </row>
    <row r="26" spans="2:13" ht="15" thickBot="1" x14ac:dyDescent="0.4">
      <c r="B26" s="114"/>
      <c r="C26" s="115"/>
      <c r="D26" s="72" t="s">
        <v>152</v>
      </c>
      <c r="E26" s="34"/>
      <c r="F26" s="39"/>
      <c r="G26" s="39"/>
      <c r="H26" s="39"/>
      <c r="I26" s="39"/>
      <c r="J26" s="654">
        <f>'6A'!K29</f>
        <v>0</v>
      </c>
      <c r="K26" s="659"/>
      <c r="L26" s="661"/>
      <c r="M26" s="116"/>
    </row>
    <row r="27" spans="2:13" ht="15" thickBot="1" x14ac:dyDescent="0.4">
      <c r="B27" s="114"/>
      <c r="C27" s="115"/>
      <c r="D27" s="72" t="s">
        <v>153</v>
      </c>
      <c r="E27" s="34"/>
      <c r="F27" s="39"/>
      <c r="G27" s="39"/>
      <c r="H27" s="39"/>
      <c r="I27" s="39"/>
      <c r="J27" s="654">
        <f>'6A'!K30</f>
        <v>0</v>
      </c>
      <c r="K27" s="659"/>
      <c r="L27" s="661"/>
      <c r="M27" s="116"/>
    </row>
    <row r="28" spans="2:13" ht="15" thickBot="1" x14ac:dyDescent="0.4">
      <c r="B28" s="114"/>
      <c r="C28" s="115"/>
      <c r="D28" s="72" t="s">
        <v>154</v>
      </c>
      <c r="E28" s="34"/>
      <c r="F28" s="39"/>
      <c r="G28" s="39"/>
      <c r="H28" s="39"/>
      <c r="I28" s="39"/>
      <c r="J28" s="654">
        <f>'6A'!K31</f>
        <v>0</v>
      </c>
      <c r="K28" s="659"/>
      <c r="L28" s="661"/>
      <c r="M28" s="116"/>
    </row>
    <row r="29" spans="2:13" ht="15" thickBot="1" x14ac:dyDescent="0.4">
      <c r="B29" s="114"/>
      <c r="C29" s="115"/>
      <c r="D29" s="72" t="s">
        <v>155</v>
      </c>
      <c r="E29" s="34"/>
      <c r="F29" s="39"/>
      <c r="G29" s="39"/>
      <c r="H29" s="39"/>
      <c r="I29" s="39"/>
      <c r="J29" s="669">
        <f>'6A'!K32</f>
        <v>0</v>
      </c>
      <c r="K29" s="659"/>
      <c r="L29" s="661"/>
      <c r="M29" s="116"/>
    </row>
    <row r="30" spans="2:13" x14ac:dyDescent="0.35">
      <c r="B30" s="114"/>
      <c r="C30" s="115"/>
      <c r="D30" s="72" t="s">
        <v>156</v>
      </c>
      <c r="E30" s="34"/>
      <c r="F30" s="39"/>
      <c r="G30" s="39"/>
      <c r="H30" s="39"/>
      <c r="I30" s="39"/>
      <c r="J30" s="669">
        <f>'6A'!K33</f>
        <v>0</v>
      </c>
      <c r="K30" s="659"/>
      <c r="L30" s="663"/>
      <c r="M30" s="116"/>
    </row>
    <row r="31" spans="2:13" x14ac:dyDescent="0.35">
      <c r="B31" s="114"/>
      <c r="C31" s="115"/>
      <c r="D31" s="72" t="s">
        <v>157</v>
      </c>
      <c r="E31" s="34"/>
      <c r="F31" s="40"/>
      <c r="G31" s="40"/>
      <c r="H31" s="40"/>
      <c r="I31" s="40"/>
      <c r="J31" s="669">
        <f>'6A'!K34</f>
        <v>0</v>
      </c>
      <c r="K31" s="110"/>
      <c r="L31" s="86"/>
      <c r="M31" s="116"/>
    </row>
    <row r="32" spans="2:13" x14ac:dyDescent="0.35">
      <c r="B32" s="114"/>
      <c r="C32" s="115"/>
      <c r="D32" s="72" t="s">
        <v>225</v>
      </c>
      <c r="E32" s="34"/>
      <c r="F32" s="40"/>
      <c r="G32" s="40"/>
      <c r="H32" s="40"/>
      <c r="I32" s="40"/>
      <c r="J32" s="669">
        <f>'6A'!K35</f>
        <v>0</v>
      </c>
      <c r="K32" s="653"/>
      <c r="L32" s="664"/>
      <c r="M32" s="116"/>
    </row>
    <row r="33" spans="2:13" x14ac:dyDescent="0.35">
      <c r="B33" s="114"/>
      <c r="C33" s="115"/>
      <c r="D33" s="72" t="s">
        <v>226</v>
      </c>
      <c r="E33" s="34"/>
      <c r="F33" s="40"/>
      <c r="G33" s="40"/>
      <c r="H33" s="40"/>
      <c r="I33" s="40"/>
      <c r="J33" s="669">
        <f>'6A'!K36</f>
        <v>0</v>
      </c>
      <c r="K33" s="653"/>
      <c r="L33" s="661"/>
      <c r="M33" s="116"/>
    </row>
    <row r="34" spans="2:13" x14ac:dyDescent="0.35">
      <c r="B34" s="114"/>
      <c r="C34" s="115"/>
      <c r="D34" s="72" t="s">
        <v>160</v>
      </c>
      <c r="E34" s="40"/>
      <c r="F34" s="41"/>
      <c r="G34" s="41"/>
      <c r="H34" s="41"/>
      <c r="I34" s="41"/>
      <c r="J34" s="669">
        <f>'6A'!K37</f>
        <v>0</v>
      </c>
      <c r="K34" s="653"/>
      <c r="L34" s="661"/>
      <c r="M34" s="116"/>
    </row>
    <row r="35" spans="2:13" x14ac:dyDescent="0.35">
      <c r="B35" s="114"/>
      <c r="C35" s="115"/>
      <c r="D35" s="72" t="s">
        <v>161</v>
      </c>
      <c r="E35" s="34"/>
      <c r="F35" s="39"/>
      <c r="G35" s="39"/>
      <c r="H35" s="39"/>
      <c r="I35" s="39"/>
      <c r="J35" s="654">
        <f>'6A'!K38</f>
        <v>0</v>
      </c>
      <c r="K35" s="653"/>
      <c r="L35" s="661"/>
      <c r="M35" s="116"/>
    </row>
    <row r="36" spans="2:13" x14ac:dyDescent="0.35">
      <c r="B36" s="114"/>
      <c r="C36" s="115"/>
      <c r="D36" s="72" t="s">
        <v>162</v>
      </c>
      <c r="E36" s="34"/>
      <c r="F36" s="40"/>
      <c r="G36" s="40"/>
      <c r="H36" s="40"/>
      <c r="I36" s="40"/>
      <c r="J36" s="654">
        <f>'6A'!K39</f>
        <v>0</v>
      </c>
      <c r="K36" s="653"/>
      <c r="L36" s="661"/>
      <c r="M36" s="116"/>
    </row>
    <row r="37" spans="2:13" x14ac:dyDescent="0.35">
      <c r="B37" s="114"/>
      <c r="C37" s="115"/>
      <c r="D37" s="39" t="s">
        <v>391</v>
      </c>
      <c r="E37" s="2271">
        <f>(IF(AND(J37&lt;&gt;0,'6A'!E40=""),Messages!B38,'6A'!E40))</f>
        <v>0</v>
      </c>
      <c r="F37" s="2272"/>
      <c r="G37" s="2273"/>
      <c r="H37" s="1741"/>
      <c r="I37" s="375"/>
      <c r="J37" s="656">
        <f>'6A'!K40</f>
        <v>0</v>
      </c>
      <c r="K37" s="653"/>
      <c r="L37" s="666"/>
      <c r="M37" s="116"/>
    </row>
    <row r="38" spans="2:13" ht="15" thickBot="1" x14ac:dyDescent="0.4">
      <c r="B38" s="114"/>
      <c r="C38" s="35"/>
      <c r="D38" s="34"/>
      <c r="E38" s="34"/>
      <c r="F38" s="115"/>
      <c r="G38" s="38" t="s">
        <v>146</v>
      </c>
      <c r="H38" s="71"/>
      <c r="I38" s="71"/>
      <c r="J38" s="95">
        <f>SUM(J22:J37)</f>
        <v>0</v>
      </c>
      <c r="K38" s="75">
        <f>(SUM(K22:K30))+(SUM(K32:K37))</f>
        <v>0</v>
      </c>
      <c r="L38" s="79">
        <f>(SUM(L22:L30))+(SUM(L32:L37))</f>
        <v>0</v>
      </c>
      <c r="M38" s="116"/>
    </row>
    <row r="39" spans="2:13" ht="3.75" customHeight="1" x14ac:dyDescent="0.35">
      <c r="B39" s="114"/>
      <c r="C39" s="37"/>
      <c r="D39" s="38"/>
      <c r="E39" s="38"/>
      <c r="F39" s="34"/>
      <c r="G39" s="34"/>
      <c r="H39" s="34"/>
      <c r="I39" s="34"/>
      <c r="J39" s="59"/>
      <c r="K39" s="59"/>
      <c r="L39" s="59"/>
      <c r="M39" s="116"/>
    </row>
    <row r="40" spans="2:13" ht="15" thickBot="1" x14ac:dyDescent="0.4">
      <c r="B40" s="114"/>
      <c r="C40" s="65" t="s">
        <v>163</v>
      </c>
      <c r="D40" s="65"/>
      <c r="E40" s="65"/>
      <c r="F40" s="65"/>
      <c r="G40" s="65"/>
      <c r="H40" s="65"/>
      <c r="I40" s="1750"/>
      <c r="J40" s="59"/>
      <c r="K40" s="61"/>
      <c r="L40" s="61"/>
      <c r="M40" s="116"/>
    </row>
    <row r="41" spans="2:13" x14ac:dyDescent="0.35">
      <c r="B41" s="114"/>
      <c r="C41" s="115"/>
      <c r="D41" s="72" t="s">
        <v>164</v>
      </c>
      <c r="E41" s="34"/>
      <c r="F41" s="36"/>
      <c r="G41" s="36"/>
      <c r="H41" s="36"/>
      <c r="I41" s="36"/>
      <c r="J41" s="671">
        <f>'6A'!K44</f>
        <v>0</v>
      </c>
      <c r="K41" s="87"/>
      <c r="L41" s="88"/>
      <c r="M41" s="116"/>
    </row>
    <row r="42" spans="2:13" x14ac:dyDescent="0.35">
      <c r="B42" s="114"/>
      <c r="C42" s="115"/>
      <c r="D42" s="72" t="s">
        <v>165</v>
      </c>
      <c r="E42" s="34"/>
      <c r="F42" s="36"/>
      <c r="G42" s="36"/>
      <c r="H42" s="36"/>
      <c r="I42" s="36"/>
      <c r="J42" s="669">
        <f>'6A'!K45</f>
        <v>0</v>
      </c>
      <c r="K42" s="653"/>
      <c r="L42" s="664"/>
      <c r="M42" s="116"/>
    </row>
    <row r="43" spans="2:13" x14ac:dyDescent="0.35">
      <c r="B43" s="114"/>
      <c r="C43" s="115"/>
      <c r="D43" s="72" t="s">
        <v>166</v>
      </c>
      <c r="E43" s="34"/>
      <c r="F43" s="36"/>
      <c r="G43" s="36"/>
      <c r="H43" s="36"/>
      <c r="I43" s="36"/>
      <c r="J43" s="654">
        <f>'6A'!K46</f>
        <v>0</v>
      </c>
      <c r="K43" s="655"/>
      <c r="L43" s="661"/>
      <c r="M43" s="116"/>
    </row>
    <row r="44" spans="2:13" x14ac:dyDescent="0.35">
      <c r="B44" s="114"/>
      <c r="C44" s="115"/>
      <c r="D44" s="72" t="s">
        <v>167</v>
      </c>
      <c r="E44" s="34"/>
      <c r="F44" s="36"/>
      <c r="G44" s="36"/>
      <c r="H44" s="36"/>
      <c r="I44" s="36"/>
      <c r="J44" s="654">
        <f>'6A'!K47</f>
        <v>0</v>
      </c>
      <c r="K44" s="655"/>
      <c r="L44" s="661"/>
      <c r="M44" s="116"/>
    </row>
    <row r="45" spans="2:13" x14ac:dyDescent="0.35">
      <c r="B45" s="114"/>
      <c r="C45" s="115"/>
      <c r="D45" s="66" t="s">
        <v>168</v>
      </c>
      <c r="E45" s="42"/>
      <c r="F45" s="36"/>
      <c r="G45" s="36"/>
      <c r="H45" s="36"/>
      <c r="I45" s="36"/>
      <c r="J45" s="654">
        <f>'6A'!K48</f>
        <v>0</v>
      </c>
      <c r="K45" s="655"/>
      <c r="L45" s="661"/>
      <c r="M45" s="116"/>
    </row>
    <row r="46" spans="2:13" x14ac:dyDescent="0.35">
      <c r="B46" s="114"/>
      <c r="C46" s="115"/>
      <c r="D46" s="72" t="s">
        <v>169</v>
      </c>
      <c r="E46" s="43"/>
      <c r="F46" s="36"/>
      <c r="G46" s="36"/>
      <c r="H46" s="36"/>
      <c r="I46" s="36"/>
      <c r="J46" s="654">
        <f>'6A'!K49</f>
        <v>0</v>
      </c>
      <c r="K46" s="655"/>
      <c r="L46" s="661"/>
      <c r="M46" s="116"/>
    </row>
    <row r="47" spans="2:13" x14ac:dyDescent="0.35">
      <c r="B47" s="114"/>
      <c r="C47" s="115"/>
      <c r="D47" s="72" t="s">
        <v>170</v>
      </c>
      <c r="E47" s="44"/>
      <c r="F47" s="36"/>
      <c r="G47" s="36"/>
      <c r="H47" s="36"/>
      <c r="I47" s="36"/>
      <c r="J47" s="654">
        <f>'6A'!K50</f>
        <v>0</v>
      </c>
      <c r="K47" s="655"/>
      <c r="L47" s="661"/>
      <c r="M47" s="116"/>
    </row>
    <row r="48" spans="2:13" x14ac:dyDescent="0.35">
      <c r="B48" s="114"/>
      <c r="C48" s="115"/>
      <c r="D48" s="72" t="s">
        <v>171</v>
      </c>
      <c r="E48" s="34"/>
      <c r="F48" s="39"/>
      <c r="G48" s="39"/>
      <c r="H48" s="39"/>
      <c r="I48" s="39"/>
      <c r="J48" s="654">
        <f>'6A'!K51</f>
        <v>0</v>
      </c>
      <c r="K48" s="655"/>
      <c r="L48" s="661"/>
      <c r="M48" s="116"/>
    </row>
    <row r="49" spans="2:13" x14ac:dyDescent="0.35">
      <c r="B49" s="114"/>
      <c r="C49" s="115"/>
      <c r="D49" s="66" t="s">
        <v>172</v>
      </c>
      <c r="E49" s="34"/>
      <c r="F49" s="36"/>
      <c r="G49" s="36"/>
      <c r="H49" s="36"/>
      <c r="I49" s="36"/>
      <c r="J49" s="654">
        <f>'6A'!K52</f>
        <v>0</v>
      </c>
      <c r="K49" s="655"/>
      <c r="L49" s="661"/>
      <c r="M49" s="116"/>
    </row>
    <row r="50" spans="2:13" x14ac:dyDescent="0.35">
      <c r="B50" s="114"/>
      <c r="C50" s="115"/>
      <c r="D50" s="66" t="s">
        <v>227</v>
      </c>
      <c r="E50" s="34"/>
      <c r="F50" s="36"/>
      <c r="G50" s="36"/>
      <c r="H50" s="36"/>
      <c r="I50" s="36"/>
      <c r="J50" s="654">
        <f>'6A'!K53</f>
        <v>0</v>
      </c>
      <c r="K50" s="655"/>
      <c r="L50" s="661"/>
      <c r="M50" s="116"/>
    </row>
    <row r="51" spans="2:13" x14ac:dyDescent="0.35">
      <c r="B51" s="114"/>
      <c r="C51" s="115"/>
      <c r="D51" s="66" t="s">
        <v>174</v>
      </c>
      <c r="E51" s="39"/>
      <c r="F51" s="115"/>
      <c r="G51" s="376"/>
      <c r="H51" s="376"/>
      <c r="I51" s="376"/>
      <c r="J51" s="654">
        <f>'6A'!K54</f>
        <v>0</v>
      </c>
      <c r="K51" s="655"/>
      <c r="L51" s="667"/>
      <c r="M51" s="116"/>
    </row>
    <row r="52" spans="2:13" x14ac:dyDescent="0.35">
      <c r="B52" s="114"/>
      <c r="C52" s="115"/>
      <c r="D52" s="66" t="s">
        <v>175</v>
      </c>
      <c r="E52" s="39"/>
      <c r="F52" s="115"/>
      <c r="G52" s="376"/>
      <c r="H52" s="376"/>
      <c r="I52" s="376"/>
      <c r="J52" s="654">
        <f>'6A'!K55</f>
        <v>0</v>
      </c>
      <c r="K52" s="655"/>
      <c r="L52" s="667"/>
      <c r="M52" s="116"/>
    </row>
    <row r="53" spans="2:13" x14ac:dyDescent="0.35">
      <c r="B53" s="114"/>
      <c r="C53" s="115"/>
      <c r="D53" s="39" t="s">
        <v>391</v>
      </c>
      <c r="E53" s="2271">
        <f>(IF(AND(J53&lt;&gt;0,'6A'!E56=""),Messages!B38,'6A'!E56))</f>
        <v>0</v>
      </c>
      <c r="F53" s="2272"/>
      <c r="G53" s="2273"/>
      <c r="H53" s="1741"/>
      <c r="I53" s="375"/>
      <c r="J53" s="656">
        <f>'6A'!K56</f>
        <v>0</v>
      </c>
      <c r="K53" s="665"/>
      <c r="L53" s="666"/>
      <c r="M53" s="116"/>
    </row>
    <row r="54" spans="2:13" ht="15" thickBot="1" x14ac:dyDescent="0.4">
      <c r="B54" s="114"/>
      <c r="C54" s="35"/>
      <c r="D54" s="34"/>
      <c r="E54" s="34"/>
      <c r="F54" s="115"/>
      <c r="G54" s="38" t="s">
        <v>146</v>
      </c>
      <c r="H54" s="71"/>
      <c r="I54" s="71"/>
      <c r="J54" s="95">
        <f>SUM(J41:J53)</f>
        <v>0</v>
      </c>
      <c r="K54" s="75">
        <f>SUM(K42:K53)</f>
        <v>0</v>
      </c>
      <c r="L54" s="79">
        <f>SUM(L42:L53)</f>
        <v>0</v>
      </c>
      <c r="M54" s="116"/>
    </row>
    <row r="55" spans="2:13" ht="9" customHeight="1" thickBot="1" x14ac:dyDescent="0.4">
      <c r="B55" s="341"/>
      <c r="C55" s="105"/>
      <c r="D55" s="105"/>
      <c r="E55" s="105"/>
      <c r="F55" s="106"/>
      <c r="G55" s="106"/>
      <c r="H55" s="106"/>
      <c r="I55" s="106"/>
      <c r="J55" s="107"/>
      <c r="K55" s="108"/>
      <c r="L55" s="108"/>
      <c r="M55" s="343"/>
    </row>
    <row r="56" spans="2:13" ht="15" thickBot="1" x14ac:dyDescent="0.4">
      <c r="B56" s="114"/>
      <c r="C56" s="101" t="s">
        <v>176</v>
      </c>
      <c r="D56" s="102"/>
      <c r="E56" s="102"/>
      <c r="F56" s="103"/>
      <c r="G56" s="103"/>
      <c r="H56" s="103"/>
      <c r="I56" s="1729"/>
      <c r="J56" s="104"/>
      <c r="K56" s="59"/>
      <c r="L56" s="59"/>
      <c r="M56" s="116"/>
    </row>
    <row r="57" spans="2:13" x14ac:dyDescent="0.35">
      <c r="B57" s="114"/>
      <c r="C57" s="115"/>
      <c r="D57" s="1007" t="s">
        <v>177</v>
      </c>
      <c r="E57" s="38"/>
      <c r="F57" s="34"/>
      <c r="G57" s="34"/>
      <c r="H57" s="34"/>
      <c r="I57" s="34"/>
      <c r="J57" s="671">
        <f>'6A'!K60</f>
        <v>0</v>
      </c>
      <c r="K57" s="89"/>
      <c r="L57" s="90"/>
      <c r="M57" s="116"/>
    </row>
    <row r="58" spans="2:13" x14ac:dyDescent="0.35">
      <c r="B58" s="114"/>
      <c r="C58" s="115"/>
      <c r="D58" s="1007" t="s">
        <v>178</v>
      </c>
      <c r="E58" s="38"/>
      <c r="F58" s="34"/>
      <c r="G58" s="34"/>
      <c r="H58" s="34"/>
      <c r="I58" s="34"/>
      <c r="J58" s="654">
        <f>'6A'!K61</f>
        <v>0</v>
      </c>
      <c r="K58" s="91"/>
      <c r="L58" s="92"/>
      <c r="M58" s="116"/>
    </row>
    <row r="59" spans="2:13" x14ac:dyDescent="0.35">
      <c r="B59" s="114"/>
      <c r="C59" s="115"/>
      <c r="D59" s="39" t="s">
        <v>391</v>
      </c>
      <c r="E59" s="2271">
        <f>(IF(AND(J59&lt;&gt;0,'6A'!E62=""),Messages!B38,'6A'!E62))</f>
        <v>0</v>
      </c>
      <c r="F59" s="2272"/>
      <c r="G59" s="2273"/>
      <c r="H59" s="34"/>
      <c r="I59" s="34"/>
      <c r="J59" s="656">
        <f>'6A'!K62</f>
        <v>0</v>
      </c>
      <c r="K59" s="97"/>
      <c r="L59" s="98"/>
      <c r="M59" s="116"/>
    </row>
    <row r="60" spans="2:13" ht="15" thickBot="1" x14ac:dyDescent="0.4">
      <c r="B60" s="114"/>
      <c r="C60" s="115"/>
      <c r="D60" s="38"/>
      <c r="E60" s="115"/>
      <c r="F60" s="34"/>
      <c r="G60" s="38" t="s">
        <v>146</v>
      </c>
      <c r="H60" s="34"/>
      <c r="I60" s="34"/>
      <c r="J60" s="95">
        <f>SUM(J57:J59)</f>
        <v>0</v>
      </c>
      <c r="K60" s="75">
        <v>0</v>
      </c>
      <c r="L60" s="79">
        <v>0</v>
      </c>
      <c r="M60" s="116"/>
    </row>
    <row r="61" spans="2:13" ht="3.75" customHeight="1" x14ac:dyDescent="0.35">
      <c r="B61" s="114"/>
      <c r="C61" s="115"/>
      <c r="D61" s="38"/>
      <c r="E61" s="115"/>
      <c r="F61" s="34"/>
      <c r="G61" s="34"/>
      <c r="H61" s="34"/>
      <c r="I61" s="34"/>
      <c r="J61" s="59"/>
      <c r="K61" s="59"/>
      <c r="L61" s="59"/>
      <c r="M61" s="116"/>
    </row>
    <row r="62" spans="2:13" ht="15" thickBot="1" x14ac:dyDescent="0.4">
      <c r="B62" s="114"/>
      <c r="C62" s="62" t="s">
        <v>179</v>
      </c>
      <c r="D62" s="63"/>
      <c r="E62" s="63"/>
      <c r="F62" s="64"/>
      <c r="G62" s="64"/>
      <c r="H62" s="64"/>
      <c r="I62" s="1750"/>
      <c r="J62" s="59"/>
      <c r="K62" s="59"/>
      <c r="L62" s="59"/>
      <c r="M62" s="116"/>
    </row>
    <row r="63" spans="2:13" x14ac:dyDescent="0.35">
      <c r="B63" s="114"/>
      <c r="C63" s="115"/>
      <c r="D63" s="72" t="s">
        <v>180</v>
      </c>
      <c r="E63" s="38"/>
      <c r="F63" s="34"/>
      <c r="G63" s="34"/>
      <c r="H63" s="34"/>
      <c r="I63" s="34"/>
      <c r="J63" s="658">
        <f>'6A'!K66</f>
        <v>0</v>
      </c>
      <c r="K63" s="659"/>
      <c r="L63" s="668"/>
      <c r="M63" s="116"/>
    </row>
    <row r="64" spans="2:13" x14ac:dyDescent="0.35">
      <c r="B64" s="114"/>
      <c r="C64" s="115"/>
      <c r="D64" s="72" t="s">
        <v>181</v>
      </c>
      <c r="E64" s="38"/>
      <c r="F64" s="34"/>
      <c r="G64" s="34"/>
      <c r="H64" s="34"/>
      <c r="I64" s="34"/>
      <c r="J64" s="654">
        <f>'6A'!K67</f>
        <v>0</v>
      </c>
      <c r="K64" s="655"/>
      <c r="L64" s="661"/>
      <c r="M64" s="116"/>
    </row>
    <row r="65" spans="2:13" x14ac:dyDescent="0.35">
      <c r="B65" s="114"/>
      <c r="C65" s="115"/>
      <c r="D65" s="72" t="s">
        <v>182</v>
      </c>
      <c r="E65" s="38"/>
      <c r="F65" s="34"/>
      <c r="G65" s="34"/>
      <c r="H65" s="34"/>
      <c r="I65" s="34"/>
      <c r="J65" s="654">
        <f>'6A'!K68</f>
        <v>0</v>
      </c>
      <c r="K65" s="655"/>
      <c r="L65" s="661"/>
      <c r="M65" s="116"/>
    </row>
    <row r="66" spans="2:13" x14ac:dyDescent="0.35">
      <c r="B66" s="114"/>
      <c r="C66" s="115"/>
      <c r="D66" s="72" t="s">
        <v>183</v>
      </c>
      <c r="E66" s="38"/>
      <c r="F66" s="34"/>
      <c r="G66" s="34"/>
      <c r="H66" s="34"/>
      <c r="I66" s="34"/>
      <c r="J66" s="669">
        <f>'6A'!K69</f>
        <v>0</v>
      </c>
      <c r="K66" s="662"/>
      <c r="L66" s="663"/>
      <c r="M66" s="116"/>
    </row>
    <row r="67" spans="2:13" x14ac:dyDescent="0.35">
      <c r="B67" s="114"/>
      <c r="C67" s="115"/>
      <c r="D67" s="72" t="s">
        <v>184</v>
      </c>
      <c r="E67" s="38"/>
      <c r="F67" s="34"/>
      <c r="G67" s="34"/>
      <c r="H67" s="34"/>
      <c r="I67" s="34"/>
      <c r="J67" s="654">
        <f>'6A'!K70</f>
        <v>0</v>
      </c>
      <c r="K67" s="99"/>
      <c r="L67" s="100"/>
      <c r="M67" s="116"/>
    </row>
    <row r="68" spans="2:13" x14ac:dyDescent="0.35">
      <c r="B68" s="114"/>
      <c r="C68" s="115"/>
      <c r="D68" s="39" t="s">
        <v>391</v>
      </c>
      <c r="E68" s="2271">
        <f>(IF(AND(J68&lt;&gt;0,'6A'!E71=""),Messages!B38,'6A'!E71))</f>
        <v>0</v>
      </c>
      <c r="F68" s="2272"/>
      <c r="G68" s="2273"/>
      <c r="H68" s="34"/>
      <c r="I68" s="34"/>
      <c r="J68" s="656">
        <f>'6A'!K71</f>
        <v>0</v>
      </c>
      <c r="K68" s="99"/>
      <c r="L68" s="100"/>
      <c r="M68" s="116"/>
    </row>
    <row r="69" spans="2:13" ht="15" thickBot="1" x14ac:dyDescent="0.4">
      <c r="B69" s="114"/>
      <c r="C69" s="35"/>
      <c r="D69" s="34"/>
      <c r="E69" s="34"/>
      <c r="F69" s="115"/>
      <c r="G69" s="38" t="s">
        <v>146</v>
      </c>
      <c r="H69" s="71"/>
      <c r="I69" s="71"/>
      <c r="J69" s="95">
        <f>SUM(J63:J68)</f>
        <v>0</v>
      </c>
      <c r="K69" s="75">
        <f>SUM(K63:K66)</f>
        <v>0</v>
      </c>
      <c r="L69" s="79">
        <f>SUM(L63:L66)</f>
        <v>0</v>
      </c>
      <c r="M69" s="116"/>
    </row>
    <row r="70" spans="2:13" ht="3.75" customHeight="1" x14ac:dyDescent="0.35">
      <c r="B70" s="114"/>
      <c r="C70" s="37"/>
      <c r="D70" s="38"/>
      <c r="E70" s="38"/>
      <c r="F70" s="34"/>
      <c r="G70" s="34"/>
      <c r="H70" s="34"/>
      <c r="I70" s="34"/>
      <c r="J70" s="59"/>
      <c r="K70" s="59"/>
      <c r="L70" s="59"/>
      <c r="M70" s="116"/>
    </row>
    <row r="71" spans="2:13" ht="15" thickBot="1" x14ac:dyDescent="0.4">
      <c r="B71" s="114"/>
      <c r="C71" s="62" t="s">
        <v>185</v>
      </c>
      <c r="D71" s="63"/>
      <c r="E71" s="63"/>
      <c r="F71" s="64"/>
      <c r="G71" s="64"/>
      <c r="H71" s="64"/>
      <c r="I71" s="1750"/>
      <c r="J71" s="59"/>
      <c r="K71" s="59"/>
      <c r="L71" s="59"/>
      <c r="M71" s="116"/>
    </row>
    <row r="72" spans="2:13" x14ac:dyDescent="0.35">
      <c r="B72" s="114"/>
      <c r="C72" s="115"/>
      <c r="D72" s="72" t="s">
        <v>186</v>
      </c>
      <c r="E72" s="38"/>
      <c r="F72" s="34"/>
      <c r="G72" s="34"/>
      <c r="H72" s="34"/>
      <c r="I72" s="34"/>
      <c r="J72" s="671">
        <f>'6A'!K75</f>
        <v>0</v>
      </c>
      <c r="K72" s="89"/>
      <c r="L72" s="90"/>
      <c r="M72" s="116"/>
    </row>
    <row r="73" spans="2:13" x14ac:dyDescent="0.35">
      <c r="B73" s="114"/>
      <c r="C73" s="115"/>
      <c r="D73" s="72" t="s">
        <v>187</v>
      </c>
      <c r="E73" s="38"/>
      <c r="F73" s="34"/>
      <c r="G73" s="34"/>
      <c r="H73" s="34"/>
      <c r="I73" s="34"/>
      <c r="J73" s="669">
        <f>'6A'!K76</f>
        <v>0</v>
      </c>
      <c r="K73" s="91"/>
      <c r="L73" s="92"/>
      <c r="M73" s="116"/>
    </row>
    <row r="74" spans="2:13" x14ac:dyDescent="0.35">
      <c r="B74" s="114"/>
      <c r="C74" s="115"/>
      <c r="D74" s="72" t="s">
        <v>188</v>
      </c>
      <c r="E74" s="38"/>
      <c r="F74" s="34"/>
      <c r="G74" s="34"/>
      <c r="H74" s="34"/>
      <c r="I74" s="34"/>
      <c r="J74" s="669">
        <f>'6A'!K77</f>
        <v>0</v>
      </c>
      <c r="K74" s="91"/>
      <c r="L74" s="92"/>
      <c r="M74" s="116"/>
    </row>
    <row r="75" spans="2:13" x14ac:dyDescent="0.35">
      <c r="B75" s="114"/>
      <c r="C75" s="115"/>
      <c r="D75" s="66" t="s">
        <v>189</v>
      </c>
      <c r="E75" s="34"/>
      <c r="F75" s="34"/>
      <c r="G75" s="34"/>
      <c r="H75" s="34"/>
      <c r="I75" s="34"/>
      <c r="J75" s="669">
        <f>'6A'!K78</f>
        <v>0</v>
      </c>
      <c r="K75" s="91"/>
      <c r="L75" s="92"/>
      <c r="M75" s="116"/>
    </row>
    <row r="76" spans="2:13" x14ac:dyDescent="0.35">
      <c r="B76" s="114"/>
      <c r="C76" s="115"/>
      <c r="D76" s="1008" t="s">
        <v>190</v>
      </c>
      <c r="E76" s="34"/>
      <c r="F76" s="34"/>
      <c r="G76" s="34"/>
      <c r="H76" s="34"/>
      <c r="I76" s="34"/>
      <c r="J76" s="669">
        <f>'6A'!K79</f>
        <v>0</v>
      </c>
      <c r="K76" s="91"/>
      <c r="L76" s="92"/>
      <c r="M76" s="116"/>
    </row>
    <row r="77" spans="2:13" x14ac:dyDescent="0.35">
      <c r="B77" s="114"/>
      <c r="C77" s="115"/>
      <c r="D77" s="1008" t="s">
        <v>191</v>
      </c>
      <c r="E77" s="34"/>
      <c r="F77" s="34"/>
      <c r="G77" s="34"/>
      <c r="H77" s="34"/>
      <c r="I77" s="34"/>
      <c r="J77" s="669">
        <f>'6A'!K80</f>
        <v>0</v>
      </c>
      <c r="K77" s="91"/>
      <c r="L77" s="92"/>
      <c r="M77" s="116"/>
    </row>
    <row r="78" spans="2:13" x14ac:dyDescent="0.35">
      <c r="B78" s="114"/>
      <c r="C78" s="115"/>
      <c r="D78" s="66" t="s">
        <v>192</v>
      </c>
      <c r="E78" s="38"/>
      <c r="F78" s="34"/>
      <c r="G78" s="34"/>
      <c r="H78" s="34"/>
      <c r="I78" s="34"/>
      <c r="J78" s="654">
        <f>'6A'!K81</f>
        <v>0</v>
      </c>
      <c r="K78" s="91"/>
      <c r="L78" s="92"/>
      <c r="M78" s="116"/>
    </row>
    <row r="79" spans="2:13" x14ac:dyDescent="0.35">
      <c r="B79" s="114"/>
      <c r="C79" s="115"/>
      <c r="D79" s="39" t="s">
        <v>391</v>
      </c>
      <c r="E79" s="2271">
        <f>(IF(AND(J79&lt;&gt;0,'6A'!E82=""),Messages!B38,'6A'!E82))</f>
        <v>0</v>
      </c>
      <c r="F79" s="2272"/>
      <c r="G79" s="2273"/>
      <c r="H79" s="1741"/>
      <c r="I79" s="375"/>
      <c r="J79" s="656">
        <f>'6A'!K82</f>
        <v>0</v>
      </c>
      <c r="K79" s="97"/>
      <c r="L79" s="98"/>
      <c r="M79" s="116"/>
    </row>
    <row r="80" spans="2:13" ht="15" thickBot="1" x14ac:dyDescent="0.4">
      <c r="B80" s="114"/>
      <c r="C80" s="35"/>
      <c r="D80" s="34"/>
      <c r="E80" s="34"/>
      <c r="F80" s="115"/>
      <c r="G80" s="38" t="s">
        <v>146</v>
      </c>
      <c r="H80" s="71"/>
      <c r="I80" s="71"/>
      <c r="J80" s="95">
        <f>SUM(J72:J79)</f>
        <v>0</v>
      </c>
      <c r="K80" s="75">
        <v>0</v>
      </c>
      <c r="L80" s="79">
        <v>0</v>
      </c>
      <c r="M80" s="116"/>
    </row>
    <row r="81" spans="2:13" ht="3.75" customHeight="1" x14ac:dyDescent="0.35">
      <c r="B81" s="114"/>
      <c r="C81" s="37"/>
      <c r="D81" s="38"/>
      <c r="E81" s="38"/>
      <c r="F81" s="34"/>
      <c r="G81" s="34"/>
      <c r="H81" s="34"/>
      <c r="I81" s="34"/>
      <c r="J81" s="59"/>
      <c r="K81" s="59"/>
      <c r="L81" s="59"/>
      <c r="M81" s="116"/>
    </row>
    <row r="82" spans="2:13" ht="15" thickBot="1" x14ac:dyDescent="0.4">
      <c r="B82" s="114"/>
      <c r="C82" s="62" t="s">
        <v>193</v>
      </c>
      <c r="D82" s="63"/>
      <c r="E82" s="63"/>
      <c r="F82" s="64"/>
      <c r="G82" s="64"/>
      <c r="H82" s="64"/>
      <c r="I82" s="1750"/>
      <c r="J82" s="19"/>
      <c r="K82" s="19"/>
      <c r="L82" s="19"/>
      <c r="M82" s="116"/>
    </row>
    <row r="83" spans="2:13" x14ac:dyDescent="0.35">
      <c r="B83" s="114"/>
      <c r="C83" s="115"/>
      <c r="D83" s="1008" t="s">
        <v>194</v>
      </c>
      <c r="E83" s="34"/>
      <c r="F83" s="39"/>
      <c r="G83" s="39"/>
      <c r="H83" s="39"/>
      <c r="I83" s="39"/>
      <c r="J83" s="671">
        <f>'6A'!K86</f>
        <v>0</v>
      </c>
      <c r="K83" s="89"/>
      <c r="L83" s="90"/>
      <c r="M83" s="116"/>
    </row>
    <row r="84" spans="2:13" x14ac:dyDescent="0.35">
      <c r="B84" s="114"/>
      <c r="C84" s="115"/>
      <c r="D84" s="1008" t="s">
        <v>195</v>
      </c>
      <c r="E84" s="34"/>
      <c r="F84" s="40"/>
      <c r="G84" s="40"/>
      <c r="H84" s="40"/>
      <c r="I84" s="40"/>
      <c r="J84" s="669">
        <f>'6A'!K87</f>
        <v>0</v>
      </c>
      <c r="K84" s="91"/>
      <c r="L84" s="92"/>
      <c r="M84" s="116"/>
    </row>
    <row r="85" spans="2:13" x14ac:dyDescent="0.35">
      <c r="B85" s="114"/>
      <c r="C85" s="115"/>
      <c r="D85" s="125" t="s">
        <v>391</v>
      </c>
      <c r="E85" s="2271">
        <f>(IF(AND(J85&lt;&gt;0,'6A'!E88=""),Messages!B38,'6A'!E88))</f>
        <v>0</v>
      </c>
      <c r="F85" s="2272"/>
      <c r="G85" s="2273"/>
      <c r="H85" s="1741"/>
      <c r="I85" s="375"/>
      <c r="J85" s="670">
        <f>'6A'!K88</f>
        <v>0</v>
      </c>
      <c r="K85" s="97"/>
      <c r="L85" s="98"/>
      <c r="M85" s="116"/>
    </row>
    <row r="86" spans="2:13" ht="15" thickBot="1" x14ac:dyDescent="0.4">
      <c r="B86" s="114"/>
      <c r="C86" s="35"/>
      <c r="D86" s="34"/>
      <c r="E86" s="34"/>
      <c r="F86" s="115"/>
      <c r="G86" s="38" t="s">
        <v>146</v>
      </c>
      <c r="H86" s="71"/>
      <c r="I86" s="71"/>
      <c r="J86" s="95">
        <f>SUM(J83:J85)</f>
        <v>0</v>
      </c>
      <c r="K86" s="75">
        <v>0</v>
      </c>
      <c r="L86" s="79">
        <v>0</v>
      </c>
      <c r="M86" s="116"/>
    </row>
    <row r="87" spans="2:13" ht="3.75" customHeight="1" x14ac:dyDescent="0.35">
      <c r="B87" s="114"/>
      <c r="C87" s="37"/>
      <c r="D87" s="38"/>
      <c r="E87" s="38"/>
      <c r="F87" s="34"/>
      <c r="G87" s="34"/>
      <c r="H87" s="34"/>
      <c r="I87" s="34"/>
      <c r="J87" s="59"/>
      <c r="K87" s="59"/>
      <c r="L87" s="59"/>
      <c r="M87" s="116"/>
    </row>
    <row r="88" spans="2:13" ht="15" thickBot="1" x14ac:dyDescent="0.4">
      <c r="B88" s="114"/>
      <c r="C88" s="62" t="s">
        <v>196</v>
      </c>
      <c r="D88" s="63"/>
      <c r="E88" s="63"/>
      <c r="F88" s="64"/>
      <c r="G88" s="64"/>
      <c r="H88" s="64"/>
      <c r="I88" s="1729"/>
      <c r="J88" s="68"/>
      <c r="K88" s="19"/>
      <c r="L88" s="19"/>
      <c r="M88" s="116"/>
    </row>
    <row r="89" spans="2:13" x14ac:dyDescent="0.35">
      <c r="B89" s="114"/>
      <c r="C89" s="115"/>
      <c r="D89" s="66" t="s">
        <v>197</v>
      </c>
      <c r="E89" s="34"/>
      <c r="F89" s="39"/>
      <c r="G89" s="39"/>
      <c r="H89" s="39"/>
      <c r="I89" s="39"/>
      <c r="J89" s="658">
        <f>'6A'!K92</f>
        <v>0</v>
      </c>
      <c r="K89" s="659"/>
      <c r="L89" s="668"/>
      <c r="M89" s="116"/>
    </row>
    <row r="90" spans="2:13" x14ac:dyDescent="0.35">
      <c r="B90" s="114"/>
      <c r="C90" s="115"/>
      <c r="D90" s="66" t="s">
        <v>198</v>
      </c>
      <c r="E90" s="34"/>
      <c r="F90" s="40"/>
      <c r="G90" s="40"/>
      <c r="H90" s="40"/>
      <c r="I90" s="40"/>
      <c r="J90" s="654">
        <f>'6A'!K93</f>
        <v>0</v>
      </c>
      <c r="K90" s="655"/>
      <c r="L90" s="661"/>
      <c r="M90" s="116"/>
    </row>
    <row r="91" spans="2:13" x14ac:dyDescent="0.35">
      <c r="B91" s="114"/>
      <c r="C91" s="115"/>
      <c r="D91" s="66" t="s">
        <v>97</v>
      </c>
      <c r="E91" s="34"/>
      <c r="F91" s="34"/>
      <c r="G91" s="34"/>
      <c r="H91" s="34"/>
      <c r="I91" s="34"/>
      <c r="J91" s="654">
        <f>'6A'!K94</f>
        <v>0</v>
      </c>
      <c r="K91" s="655"/>
      <c r="L91" s="661"/>
      <c r="M91" s="116"/>
    </row>
    <row r="92" spans="2:13" x14ac:dyDescent="0.35">
      <c r="B92" s="114"/>
      <c r="C92" s="115"/>
      <c r="D92" s="66" t="s">
        <v>199</v>
      </c>
      <c r="E92" s="34"/>
      <c r="F92" s="34"/>
      <c r="G92" s="34"/>
      <c r="H92" s="34"/>
      <c r="I92" s="34"/>
      <c r="J92" s="654">
        <f>'6A'!K95</f>
        <v>0</v>
      </c>
      <c r="K92" s="655"/>
      <c r="L92" s="661"/>
      <c r="M92" s="116"/>
    </row>
    <row r="93" spans="2:13" x14ac:dyDescent="0.35">
      <c r="B93" s="114"/>
      <c r="C93" s="115"/>
      <c r="D93" s="66" t="s">
        <v>200</v>
      </c>
      <c r="E93" s="34"/>
      <c r="F93" s="34"/>
      <c r="G93" s="34"/>
      <c r="H93" s="34"/>
      <c r="I93" s="34"/>
      <c r="J93" s="654">
        <f>'6A'!K96</f>
        <v>0</v>
      </c>
      <c r="K93" s="655"/>
      <c r="L93" s="661"/>
      <c r="M93" s="116"/>
    </row>
    <row r="94" spans="2:13" x14ac:dyDescent="0.35">
      <c r="B94" s="114"/>
      <c r="C94" s="115"/>
      <c r="D94" s="66" t="s">
        <v>201</v>
      </c>
      <c r="E94" s="34"/>
      <c r="F94" s="34"/>
      <c r="G94" s="34"/>
      <c r="H94" s="34"/>
      <c r="I94" s="34"/>
      <c r="J94" s="654">
        <f>'6A'!K97</f>
        <v>0</v>
      </c>
      <c r="K94" s="655"/>
      <c r="L94" s="661"/>
      <c r="M94" s="116"/>
    </row>
    <row r="95" spans="2:13" x14ac:dyDescent="0.35">
      <c r="B95" s="114"/>
      <c r="C95" s="115"/>
      <c r="D95" s="66" t="s">
        <v>202</v>
      </c>
      <c r="E95" s="34"/>
      <c r="F95" s="34"/>
      <c r="G95" s="34"/>
      <c r="H95" s="34"/>
      <c r="I95" s="34"/>
      <c r="J95" s="669">
        <f>'6A'!K98</f>
        <v>0</v>
      </c>
      <c r="K95" s="662"/>
      <c r="L95" s="663"/>
      <c r="M95" s="116"/>
    </row>
    <row r="96" spans="2:13" x14ac:dyDescent="0.35">
      <c r="B96" s="114"/>
      <c r="C96" s="115"/>
      <c r="D96" s="1008" t="s">
        <v>203</v>
      </c>
      <c r="E96" s="34"/>
      <c r="F96" s="34"/>
      <c r="G96" s="34"/>
      <c r="H96" s="34"/>
      <c r="I96" s="34"/>
      <c r="J96" s="669">
        <f>'6A'!K99</f>
        <v>0</v>
      </c>
      <c r="K96" s="110"/>
      <c r="L96" s="86"/>
      <c r="M96" s="116"/>
    </row>
    <row r="97" spans="2:13" x14ac:dyDescent="0.35">
      <c r="B97" s="114"/>
      <c r="C97" s="115"/>
      <c r="D97" s="66" t="s">
        <v>204</v>
      </c>
      <c r="E97" s="34"/>
      <c r="F97" s="34"/>
      <c r="G97" s="34"/>
      <c r="H97" s="34"/>
      <c r="I97" s="34"/>
      <c r="J97" s="669">
        <f>'6A'!K100</f>
        <v>0</v>
      </c>
      <c r="K97" s="70"/>
      <c r="L97" s="78"/>
      <c r="M97" s="116"/>
    </row>
    <row r="98" spans="2:13" x14ac:dyDescent="0.35">
      <c r="B98" s="114"/>
      <c r="C98" s="115"/>
      <c r="D98" s="39" t="s">
        <v>876</v>
      </c>
      <c r="E98" s="34"/>
      <c r="F98" s="34"/>
      <c r="G98" s="34"/>
      <c r="H98" s="34"/>
      <c r="I98" s="34"/>
      <c r="J98" s="669">
        <f>'6A'!K101</f>
        <v>0</v>
      </c>
      <c r="K98" s="662"/>
      <c r="L98" s="663"/>
      <c r="M98" s="116"/>
    </row>
    <row r="99" spans="2:13" x14ac:dyDescent="0.35">
      <c r="B99" s="114"/>
      <c r="C99" s="115"/>
      <c r="D99" s="66" t="s">
        <v>205</v>
      </c>
      <c r="E99" s="34"/>
      <c r="F99" s="34"/>
      <c r="G99" s="34"/>
      <c r="H99" s="34"/>
      <c r="I99" s="34"/>
      <c r="J99" s="654">
        <f>'6A'!K102</f>
        <v>0</v>
      </c>
      <c r="K99" s="93"/>
      <c r="L99" s="94"/>
      <c r="M99" s="116"/>
    </row>
    <row r="100" spans="2:13" x14ac:dyDescent="0.35">
      <c r="B100" s="114"/>
      <c r="C100" s="115"/>
      <c r="D100" s="1008" t="s">
        <v>930</v>
      </c>
      <c r="E100" s="47"/>
      <c r="F100" s="40"/>
      <c r="G100" s="40"/>
      <c r="H100" s="40"/>
      <c r="I100" s="40"/>
      <c r="J100" s="669">
        <f>'6A'!K103</f>
        <v>0</v>
      </c>
      <c r="K100" s="97"/>
      <c r="L100" s="98"/>
      <c r="M100" s="116"/>
    </row>
    <row r="101" spans="2:13" ht="15" thickBot="1" x14ac:dyDescent="0.4">
      <c r="B101" s="114"/>
      <c r="C101" s="115"/>
      <c r="D101" s="125" t="s">
        <v>391</v>
      </c>
      <c r="E101" s="2271">
        <f>(IF(AND(J101&lt;&gt;0,'6A'!E104=""),Messages!B38,'6A'!E104))</f>
        <v>0</v>
      </c>
      <c r="F101" s="2272"/>
      <c r="G101" s="2273"/>
      <c r="H101" s="40"/>
      <c r="I101" s="40"/>
      <c r="J101" s="670">
        <f>'6A'!K104</f>
        <v>0</v>
      </c>
      <c r="K101" s="1727"/>
      <c r="L101" s="1728"/>
      <c r="M101" s="116"/>
    </row>
    <row r="102" spans="2:13" ht="15" thickBot="1" x14ac:dyDescent="0.4">
      <c r="B102" s="114"/>
      <c r="C102" s="35"/>
      <c r="D102" s="34"/>
      <c r="E102" s="34"/>
      <c r="F102" s="115"/>
      <c r="G102" s="38" t="s">
        <v>146</v>
      </c>
      <c r="H102" s="71"/>
      <c r="I102" s="71"/>
      <c r="J102" s="95">
        <f>SUM(J89:J101)</f>
        <v>0</v>
      </c>
      <c r="K102" s="75">
        <f>SUM(K89:K95)+K97+K98+K101</f>
        <v>0</v>
      </c>
      <c r="L102" s="79">
        <f>SUM(L89:L95)+L97+L98+L101</f>
        <v>0</v>
      </c>
      <c r="M102" s="116"/>
    </row>
    <row r="103" spans="2:13" ht="9" customHeight="1" thickBot="1" x14ac:dyDescent="0.4">
      <c r="B103" s="341"/>
      <c r="C103" s="109"/>
      <c r="D103" s="46"/>
      <c r="E103" s="46"/>
      <c r="F103" s="45"/>
      <c r="G103" s="45"/>
      <c r="H103" s="45"/>
      <c r="I103" s="45"/>
      <c r="J103" s="69"/>
      <c r="K103" s="69"/>
      <c r="L103" s="69"/>
      <c r="M103" s="343"/>
    </row>
    <row r="104" spans="2:13" ht="3.75" customHeight="1" x14ac:dyDescent="0.35">
      <c r="B104" s="114"/>
      <c r="C104" s="37"/>
      <c r="D104" s="38"/>
      <c r="E104" s="38"/>
      <c r="F104" s="34"/>
      <c r="G104" s="34"/>
      <c r="H104" s="34"/>
      <c r="I104" s="34"/>
      <c r="J104" s="59"/>
      <c r="K104" s="59"/>
      <c r="L104" s="59"/>
      <c r="M104" s="116"/>
    </row>
    <row r="105" spans="2:13" ht="15" thickBot="1" x14ac:dyDescent="0.4">
      <c r="B105" s="114"/>
      <c r="C105" s="48" t="s">
        <v>1071</v>
      </c>
      <c r="D105" s="63"/>
      <c r="E105" s="63"/>
      <c r="F105" s="64"/>
      <c r="G105" s="64"/>
      <c r="H105" s="64"/>
      <c r="I105" s="1729"/>
      <c r="J105" s="68"/>
      <c r="K105" s="19"/>
      <c r="L105" s="19"/>
      <c r="M105" s="116"/>
    </row>
    <row r="106" spans="2:13" ht="15" thickBot="1" x14ac:dyDescent="0.4">
      <c r="B106" s="114"/>
      <c r="C106" s="115"/>
      <c r="D106" s="120" t="s">
        <v>1024</v>
      </c>
      <c r="E106" s="34"/>
      <c r="F106" s="39"/>
      <c r="G106" s="2269"/>
      <c r="H106" s="2269"/>
      <c r="I106" s="2270"/>
      <c r="J106" s="1719">
        <f>'6A'!K109+'6A'!Y109</f>
        <v>0</v>
      </c>
      <c r="K106" s="1720"/>
      <c r="L106" s="1721"/>
      <c r="M106" s="116"/>
    </row>
    <row r="107" spans="2:13" ht="15" thickBot="1" x14ac:dyDescent="0.4">
      <c r="B107" s="114"/>
      <c r="C107" s="35"/>
      <c r="D107" s="34"/>
      <c r="E107" s="34"/>
      <c r="F107" s="115"/>
      <c r="G107" s="38" t="s">
        <v>146</v>
      </c>
      <c r="H107" s="71"/>
      <c r="I107" s="71"/>
      <c r="J107" s="95">
        <f>SUM(J106)</f>
        <v>0</v>
      </c>
      <c r="K107" s="75">
        <f>SUM(K106)</f>
        <v>0</v>
      </c>
      <c r="L107" s="79">
        <f>SUM(L106)</f>
        <v>0</v>
      </c>
      <c r="M107" s="116"/>
    </row>
    <row r="108" spans="2:13" ht="3.75" customHeight="1" x14ac:dyDescent="0.35">
      <c r="B108" s="114"/>
      <c r="C108" s="37"/>
      <c r="D108" s="38"/>
      <c r="E108" s="38"/>
      <c r="F108" s="34"/>
      <c r="G108" s="34"/>
      <c r="H108" s="34"/>
      <c r="I108" s="34"/>
      <c r="J108" s="59"/>
      <c r="K108" s="59"/>
      <c r="L108" s="59"/>
      <c r="M108" s="116"/>
    </row>
    <row r="109" spans="2:13" ht="15" thickBot="1" x14ac:dyDescent="0.4">
      <c r="B109" s="114"/>
      <c r="C109" s="62" t="s">
        <v>207</v>
      </c>
      <c r="D109" s="63"/>
      <c r="E109" s="63"/>
      <c r="F109" s="64"/>
      <c r="G109" s="64"/>
      <c r="H109" s="64"/>
      <c r="I109" s="1750"/>
      <c r="J109" s="59"/>
      <c r="K109" s="59"/>
      <c r="L109" s="59"/>
      <c r="M109" s="116"/>
    </row>
    <row r="110" spans="2:13" x14ac:dyDescent="0.35">
      <c r="B110" s="114"/>
      <c r="C110" s="115"/>
      <c r="D110" s="72" t="s">
        <v>208</v>
      </c>
      <c r="E110" s="38"/>
      <c r="F110" s="34"/>
      <c r="G110" s="34"/>
      <c r="H110" s="34"/>
      <c r="I110" s="34"/>
      <c r="J110" s="671">
        <f>'6A'!K113</f>
        <v>0</v>
      </c>
      <c r="K110" s="659"/>
      <c r="L110" s="668"/>
      <c r="M110" s="116"/>
    </row>
    <row r="111" spans="2:13" x14ac:dyDescent="0.35">
      <c r="B111" s="114"/>
      <c r="C111" s="115"/>
      <c r="D111" s="72" t="s">
        <v>209</v>
      </c>
      <c r="E111" s="38"/>
      <c r="F111" s="34"/>
      <c r="G111" s="34"/>
      <c r="H111" s="34"/>
      <c r="I111" s="34"/>
      <c r="J111" s="669">
        <f>'6A'!K114</f>
        <v>0</v>
      </c>
      <c r="K111" s="655"/>
      <c r="L111" s="661"/>
      <c r="M111" s="116"/>
    </row>
    <row r="112" spans="2:13" x14ac:dyDescent="0.35">
      <c r="B112" s="114"/>
      <c r="C112" s="115"/>
      <c r="D112" s="72" t="s">
        <v>210</v>
      </c>
      <c r="E112" s="38"/>
      <c r="F112" s="34"/>
      <c r="G112" s="34"/>
      <c r="H112" s="34"/>
      <c r="I112" s="34"/>
      <c r="J112" s="669">
        <f>'6A'!K115</f>
        <v>0</v>
      </c>
      <c r="K112" s="655"/>
      <c r="L112" s="661"/>
      <c r="M112" s="116"/>
    </row>
    <row r="113" spans="2:13" x14ac:dyDescent="0.35">
      <c r="B113" s="114"/>
      <c r="C113" s="115"/>
      <c r="D113" s="72" t="s">
        <v>211</v>
      </c>
      <c r="E113" s="38"/>
      <c r="F113" s="34"/>
      <c r="G113" s="34"/>
      <c r="H113" s="34"/>
      <c r="I113" s="34"/>
      <c r="J113" s="669">
        <f>'6A'!K116</f>
        <v>0</v>
      </c>
      <c r="K113" s="655"/>
      <c r="L113" s="661"/>
      <c r="M113" s="116"/>
    </row>
    <row r="114" spans="2:13" x14ac:dyDescent="0.35">
      <c r="B114" s="114"/>
      <c r="C114" s="115"/>
      <c r="D114" s="72" t="s">
        <v>212</v>
      </c>
      <c r="E114" s="38"/>
      <c r="F114" s="34"/>
      <c r="G114" s="34"/>
      <c r="H114" s="34"/>
      <c r="I114" s="34"/>
      <c r="J114" s="669">
        <f>'6A'!K117</f>
        <v>0</v>
      </c>
      <c r="K114" s="655"/>
      <c r="L114" s="661"/>
      <c r="M114" s="116"/>
    </row>
    <row r="115" spans="2:13" x14ac:dyDescent="0.35">
      <c r="B115" s="114"/>
      <c r="C115" s="115"/>
      <c r="D115" s="72" t="s">
        <v>213</v>
      </c>
      <c r="E115" s="38"/>
      <c r="F115" s="34"/>
      <c r="G115" s="34"/>
      <c r="H115" s="34"/>
      <c r="I115" s="34"/>
      <c r="J115" s="654">
        <f>'6A'!K118</f>
        <v>0</v>
      </c>
      <c r="K115" s="655"/>
      <c r="L115" s="661"/>
      <c r="M115" s="116"/>
    </row>
    <row r="116" spans="2:13" x14ac:dyDescent="0.35">
      <c r="B116" s="114"/>
      <c r="C116" s="115"/>
      <c r="D116" s="72" t="s">
        <v>214</v>
      </c>
      <c r="E116" s="38"/>
      <c r="F116" s="34"/>
      <c r="G116" s="34"/>
      <c r="H116" s="34"/>
      <c r="I116" s="34"/>
      <c r="J116" s="669">
        <f>'6A'!K119</f>
        <v>0</v>
      </c>
      <c r="K116" s="655"/>
      <c r="L116" s="661"/>
      <c r="M116" s="116"/>
    </row>
    <row r="117" spans="2:13" x14ac:dyDescent="0.35">
      <c r="B117" s="114"/>
      <c r="C117" s="115"/>
      <c r="D117" s="125" t="s">
        <v>391</v>
      </c>
      <c r="E117" s="2271">
        <f>(IF(AND(J1237&lt;&gt;0,'6A'!E120=""),Messages!B38,'6A'!E120))</f>
        <v>0</v>
      </c>
      <c r="F117" s="2272"/>
      <c r="G117" s="2273"/>
      <c r="H117" s="34"/>
      <c r="I117" s="34"/>
      <c r="J117" s="670">
        <f>'6A'!K120</f>
        <v>0</v>
      </c>
      <c r="K117" s="665"/>
      <c r="L117" s="666"/>
      <c r="M117" s="116"/>
    </row>
    <row r="118" spans="2:13" ht="15" thickBot="1" x14ac:dyDescent="0.4">
      <c r="B118" s="114"/>
      <c r="C118" s="35"/>
      <c r="D118" s="115"/>
      <c r="E118" s="34"/>
      <c r="F118" s="115"/>
      <c r="G118" s="38" t="s">
        <v>146</v>
      </c>
      <c r="H118" s="71"/>
      <c r="I118" s="71"/>
      <c r="J118" s="95">
        <f>SUM(J110:J117)</f>
        <v>0</v>
      </c>
      <c r="K118" s="75">
        <f>SUM(K110:K117)</f>
        <v>0</v>
      </c>
      <c r="L118" s="79">
        <f>SUM(L110:L117)</f>
        <v>0</v>
      </c>
      <c r="M118" s="116"/>
    </row>
    <row r="119" spans="2:13" ht="7.5" customHeight="1" thickBot="1" x14ac:dyDescent="0.4">
      <c r="B119" s="114"/>
      <c r="C119" s="54"/>
      <c r="D119" s="53"/>
      <c r="E119" s="53"/>
      <c r="F119" s="55"/>
      <c r="G119" s="55"/>
      <c r="H119" s="55"/>
      <c r="I119" s="55"/>
      <c r="J119" s="59"/>
      <c r="K119" s="59"/>
      <c r="L119" s="59"/>
      <c r="M119" s="116"/>
    </row>
    <row r="120" spans="2:13" ht="15" thickBot="1" x14ac:dyDescent="0.4">
      <c r="B120" s="114"/>
      <c r="C120" s="81" t="s">
        <v>228</v>
      </c>
      <c r="D120" s="82"/>
      <c r="E120" s="82"/>
      <c r="F120" s="82"/>
      <c r="G120" s="82"/>
      <c r="H120" s="82"/>
      <c r="I120" s="1730"/>
      <c r="J120" s="76">
        <f>SUM(J19+J38+J54+J60+J69+J80+J86+J102+J107+J118)</f>
        <v>0</v>
      </c>
      <c r="K120" s="74">
        <f>SUM(K19+K38+K54+K60+K69+K80+K86+K102+K107+K118)</f>
        <v>0</v>
      </c>
      <c r="L120" s="80">
        <f>SUM(L19+L38+L54+L60+L69+L80+L86+L102+L107+L118)</f>
        <v>0</v>
      </c>
      <c r="M120" s="116"/>
    </row>
    <row r="121" spans="2:13" ht="7.5" customHeight="1" x14ac:dyDescent="0.35">
      <c r="B121" s="114"/>
      <c r="C121" s="115"/>
      <c r="D121" s="115"/>
      <c r="E121" s="115"/>
      <c r="F121" s="115"/>
      <c r="G121" s="115"/>
      <c r="H121" s="115"/>
      <c r="I121" s="115"/>
      <c r="J121" s="115"/>
      <c r="K121" s="115"/>
      <c r="L121" s="115"/>
      <c r="M121" s="116"/>
    </row>
    <row r="122" spans="2:13" ht="9" customHeight="1" thickBot="1" x14ac:dyDescent="0.4">
      <c r="B122" s="341"/>
      <c r="C122" s="377"/>
      <c r="D122" s="377"/>
      <c r="E122" s="377"/>
      <c r="F122" s="377"/>
      <c r="G122" s="377"/>
      <c r="H122" s="377"/>
      <c r="I122" s="377"/>
      <c r="J122" s="377"/>
      <c r="K122" s="377"/>
      <c r="L122" s="377"/>
      <c r="M122" s="343"/>
    </row>
  </sheetData>
  <sheetProtection formatCells="0" formatColumns="0" formatRows="0"/>
  <mergeCells count="17">
    <mergeCell ref="C3:L3"/>
    <mergeCell ref="J7:L7"/>
    <mergeCell ref="K8:L8"/>
    <mergeCell ref="K9:K11"/>
    <mergeCell ref="J8:J11"/>
    <mergeCell ref="L9:L11"/>
    <mergeCell ref="C5:L5"/>
    <mergeCell ref="G106:I106"/>
    <mergeCell ref="E101:G101"/>
    <mergeCell ref="E117:G117"/>
    <mergeCell ref="E79:G79"/>
    <mergeCell ref="E18:G18"/>
    <mergeCell ref="E37:G37"/>
    <mergeCell ref="E53:G53"/>
    <mergeCell ref="E85:G85"/>
    <mergeCell ref="E59:G59"/>
    <mergeCell ref="E68:G68"/>
  </mergeCells>
  <pageMargins left="0.7" right="0.7" top="0.75" bottom="0.75" header="0.3" footer="0.3"/>
  <pageSetup scale="84" fitToHeight="2" orientation="portrait" r:id="rId1"/>
  <headerFooter>
    <oddFooter>&amp;LForm 6C
LIHTC Budget (Basis Calculation)&amp;CCFA Forms</oddFooter>
  </headerFooter>
  <rowBreaks count="2" manualBreakCount="2">
    <brk id="55" min="1" max="11" man="1"/>
    <brk id="108" min="1"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B1:J53"/>
  <sheetViews>
    <sheetView showGridLines="0" zoomScaleNormal="100" workbookViewId="0">
      <selection activeCell="F22" sqref="F22"/>
    </sheetView>
  </sheetViews>
  <sheetFormatPr defaultColWidth="9.1796875" defaultRowHeight="14.5" x14ac:dyDescent="0.35"/>
  <cols>
    <col min="1" max="2" width="1.7265625" style="311" customWidth="1"/>
    <col min="3" max="3" width="5.453125" style="311" customWidth="1"/>
    <col min="4" max="4" width="2.81640625" style="311" customWidth="1"/>
    <col min="5" max="5" width="14.26953125" style="311" customWidth="1"/>
    <col min="6" max="6" width="83" style="311" customWidth="1"/>
    <col min="7" max="7" width="11.453125" style="311" customWidth="1"/>
    <col min="8" max="8" width="16" style="311" bestFit="1" customWidth="1"/>
    <col min="9" max="9" width="1.7265625" style="311" customWidth="1"/>
    <col min="10" max="10" width="14.54296875" style="311" bestFit="1" customWidth="1"/>
    <col min="11" max="16384" width="9.1796875" style="311"/>
  </cols>
  <sheetData>
    <row r="1" spans="2:9" ht="9" customHeight="1" thickBot="1" x14ac:dyDescent="0.4"/>
    <row r="2" spans="2:9" ht="9" customHeight="1" x14ac:dyDescent="0.35">
      <c r="B2" s="378"/>
      <c r="C2" s="379"/>
      <c r="D2" s="379"/>
      <c r="E2" s="379"/>
      <c r="F2" s="380"/>
      <c r="G2" s="380"/>
      <c r="H2" s="380"/>
      <c r="I2" s="381"/>
    </row>
    <row r="3" spans="2:9" ht="18.5" x14ac:dyDescent="0.45">
      <c r="B3" s="382"/>
      <c r="C3" s="2287" t="s">
        <v>877</v>
      </c>
      <c r="D3" s="2287"/>
      <c r="E3" s="2287"/>
      <c r="F3" s="2287"/>
      <c r="G3" s="2287"/>
      <c r="H3"/>
      <c r="I3" s="383"/>
    </row>
    <row r="4" spans="2:9" x14ac:dyDescent="0.35">
      <c r="B4" s="382"/>
      <c r="C4" s="384"/>
      <c r="D4" s="384"/>
      <c r="E4" s="384"/>
      <c r="F4" s="385"/>
      <c r="G4" s="385"/>
      <c r="H4" s="385"/>
      <c r="I4" s="383"/>
    </row>
    <row r="5" spans="2:9" ht="15" thickBot="1" x14ac:dyDescent="0.4">
      <c r="B5" s="382"/>
      <c r="C5" s="2292" t="str">
        <f>IF('1'!G5="",Messages!B3,(CONCATENATE("Project Name: ",'1'!G5)))</f>
        <v>Enter Project Name on Form 1</v>
      </c>
      <c r="D5" s="2292"/>
      <c r="E5" s="2292"/>
      <c r="F5" s="2292"/>
      <c r="G5"/>
      <c r="H5" s="17"/>
      <c r="I5" s="386"/>
    </row>
    <row r="6" spans="2:9" ht="15" thickBot="1" x14ac:dyDescent="0.4">
      <c r="B6" s="382"/>
      <c r="C6" s="384"/>
      <c r="D6" s="384"/>
      <c r="E6" s="384"/>
      <c r="F6" s="128"/>
      <c r="G6" s="129"/>
      <c r="H6" s="130"/>
      <c r="I6" s="387"/>
    </row>
    <row r="7" spans="2:9" ht="15" thickBot="1" x14ac:dyDescent="0.4">
      <c r="B7" s="382"/>
      <c r="C7" s="2293" t="s">
        <v>1072</v>
      </c>
      <c r="D7" s="2294"/>
      <c r="E7" s="128" t="s">
        <v>879</v>
      </c>
      <c r="F7" s="128"/>
      <c r="G7" s="129"/>
      <c r="H7" s="130"/>
      <c r="I7" s="387"/>
    </row>
    <row r="8" spans="2:9" x14ac:dyDescent="0.35">
      <c r="B8" s="382"/>
      <c r="C8" s="384"/>
      <c r="D8" s="384"/>
      <c r="E8" s="384"/>
      <c r="F8" s="128"/>
      <c r="G8" s="129"/>
      <c r="H8" s="130"/>
      <c r="I8" s="387"/>
    </row>
    <row r="9" spans="2:9" x14ac:dyDescent="0.35">
      <c r="B9" s="382"/>
      <c r="C9" s="128" t="s">
        <v>229</v>
      </c>
      <c r="D9"/>
      <c r="E9"/>
      <c r="F9"/>
      <c r="G9" s="129"/>
      <c r="H9" s="130"/>
      <c r="I9" s="387"/>
    </row>
    <row r="10" spans="2:9" ht="30" customHeight="1" x14ac:dyDescent="0.35">
      <c r="B10" s="382"/>
      <c r="C10" s="384"/>
      <c r="D10" s="2295" t="s">
        <v>230</v>
      </c>
      <c r="E10" s="2295"/>
      <c r="F10" s="2296"/>
      <c r="G10" s="1503" t="s">
        <v>510</v>
      </c>
      <c r="H10"/>
      <c r="I10" s="387"/>
    </row>
    <row r="11" spans="2:9" ht="15" thickBot="1" x14ac:dyDescent="0.4">
      <c r="B11" s="382"/>
      <c r="C11" s="384"/>
      <c r="D11" s="384"/>
      <c r="E11" s="384"/>
      <c r="F11" s="128"/>
      <c r="G11" s="129"/>
      <c r="H11" s="129"/>
      <c r="I11" s="387"/>
    </row>
    <row r="12" spans="2:9" ht="24.5" thickBot="1" x14ac:dyDescent="0.4">
      <c r="B12" s="382"/>
      <c r="C12" s="384"/>
      <c r="D12" s="384"/>
      <c r="E12" s="384"/>
      <c r="F12" s="128"/>
      <c r="G12" s="131" t="s">
        <v>22</v>
      </c>
      <c r="H12" s="132" t="s">
        <v>224</v>
      </c>
      <c r="I12" s="387"/>
    </row>
    <row r="13" spans="2:9" ht="15" thickBot="1" x14ac:dyDescent="0.4">
      <c r="B13" s="382"/>
      <c r="C13" s="133" t="s">
        <v>231</v>
      </c>
      <c r="D13" s="1151"/>
      <c r="E13" s="133"/>
      <c r="F13" s="134"/>
      <c r="G13" s="388"/>
      <c r="H13" s="388"/>
      <c r="I13" s="387"/>
    </row>
    <row r="14" spans="2:9" x14ac:dyDescent="0.35">
      <c r="B14" s="382"/>
      <c r="C14" s="135" t="s">
        <v>232</v>
      </c>
      <c r="D14"/>
      <c r="E14"/>
      <c r="F14"/>
      <c r="G14" s="677">
        <f>'6C'!K120</f>
        <v>0</v>
      </c>
      <c r="H14" s="136">
        <f>'6C'!L120</f>
        <v>0</v>
      </c>
      <c r="I14" s="387"/>
    </row>
    <row r="15" spans="2:9" x14ac:dyDescent="0.35">
      <c r="B15" s="382"/>
      <c r="C15" s="129" t="s">
        <v>233</v>
      </c>
      <c r="D15"/>
      <c r="E15"/>
      <c r="F15"/>
      <c r="G15" s="673"/>
      <c r="H15" s="672"/>
      <c r="I15" s="387"/>
    </row>
    <row r="16" spans="2:9" x14ac:dyDescent="0.35">
      <c r="B16" s="382"/>
      <c r="C16" s="129" t="s">
        <v>234</v>
      </c>
      <c r="D16"/>
      <c r="E16"/>
      <c r="F16"/>
      <c r="G16" s="673"/>
      <c r="H16" s="674"/>
      <c r="I16" s="387"/>
    </row>
    <row r="17" spans="2:9" x14ac:dyDescent="0.35">
      <c r="B17" s="382"/>
      <c r="C17" s="1176" t="s">
        <v>235</v>
      </c>
      <c r="D17" s="1172"/>
      <c r="E17"/>
      <c r="F17" s="1173"/>
      <c r="G17" s="673"/>
      <c r="I17" s="387"/>
    </row>
    <row r="18" spans="2:9" x14ac:dyDescent="0.35">
      <c r="B18" s="382"/>
      <c r="C18" s="1176" t="s">
        <v>236</v>
      </c>
      <c r="D18" s="1172"/>
      <c r="E18"/>
      <c r="F18" s="1173"/>
      <c r="G18" s="673"/>
      <c r="H18" s="674"/>
      <c r="I18" s="387"/>
    </row>
    <row r="19" spans="2:9" x14ac:dyDescent="0.35">
      <c r="B19" s="382"/>
      <c r="C19" s="137" t="s">
        <v>1073</v>
      </c>
      <c r="D19" s="389"/>
      <c r="E19" s="1502"/>
      <c r="F19" s="389"/>
      <c r="G19" s="675"/>
      <c r="H19" s="676"/>
      <c r="I19" s="387"/>
    </row>
    <row r="20" spans="2:9" ht="15" thickBot="1" x14ac:dyDescent="0.4">
      <c r="B20" s="382"/>
      <c r="C20" s="135" t="s">
        <v>237</v>
      </c>
      <c r="D20"/>
      <c r="E20"/>
      <c r="F20"/>
      <c r="G20" s="138">
        <f>G14-(SUM(G15:G19))</f>
        <v>0</v>
      </c>
      <c r="H20" s="139">
        <f>H14-(SUM(H16:H19))</f>
        <v>0</v>
      </c>
      <c r="I20" s="387"/>
    </row>
    <row r="21" spans="2:9" ht="15" thickBot="1" x14ac:dyDescent="0.4">
      <c r="B21" s="382"/>
      <c r="C21" s="129"/>
      <c r="D21"/>
      <c r="E21"/>
      <c r="F21"/>
      <c r="G21" s="130"/>
      <c r="H21" s="129"/>
      <c r="I21" s="387"/>
    </row>
    <row r="22" spans="2:9" x14ac:dyDescent="0.35">
      <c r="B22" s="382"/>
      <c r="C22" s="129" t="s">
        <v>237</v>
      </c>
      <c r="D22"/>
      <c r="E22"/>
      <c r="F22"/>
      <c r="G22" s="677">
        <f>G20</f>
        <v>0</v>
      </c>
      <c r="H22" s="678">
        <f>H20</f>
        <v>0</v>
      </c>
      <c r="I22" s="387"/>
    </row>
    <row r="23" spans="2:9" x14ac:dyDescent="0.35">
      <c r="B23" s="382"/>
      <c r="C23" s="129" t="s">
        <v>238</v>
      </c>
      <c r="D23"/>
      <c r="E23"/>
      <c r="F23"/>
      <c r="G23" s="679" t="str">
        <f>IF(G20&lt;&gt;0,"100%","")</f>
        <v/>
      </c>
      <c r="H23" s="680">
        <f>IF(G10="Yes",130%,(IF(G10="No",100%,"")))</f>
        <v>1.3</v>
      </c>
      <c r="I23" s="387"/>
    </row>
    <row r="24" spans="2:9" x14ac:dyDescent="0.35">
      <c r="B24" s="382"/>
      <c r="C24" s="137" t="s">
        <v>239</v>
      </c>
      <c r="D24" s="389"/>
      <c r="E24" s="1502"/>
      <c r="F24" s="389"/>
      <c r="G24" s="1053"/>
      <c r="H24" s="1052"/>
      <c r="I24" s="387"/>
    </row>
    <row r="25" spans="2:9" ht="15" thickBot="1" x14ac:dyDescent="0.4">
      <c r="B25" s="382"/>
      <c r="C25" s="135" t="s">
        <v>240</v>
      </c>
      <c r="D25"/>
      <c r="E25"/>
      <c r="F25"/>
      <c r="G25" s="140">
        <f>IFERROR(((G22*G23)*G24),0)</f>
        <v>0</v>
      </c>
      <c r="H25" s="141">
        <f>IFERROR(((H22*H23)*H24),0)</f>
        <v>0</v>
      </c>
      <c r="I25" s="387"/>
    </row>
    <row r="26" spans="2:9" ht="15" thickBot="1" x14ac:dyDescent="0.4">
      <c r="B26" s="382"/>
      <c r="C26" s="129"/>
      <c r="D26"/>
      <c r="E26"/>
      <c r="F26"/>
      <c r="G26" s="129"/>
      <c r="H26" s="129"/>
      <c r="I26" s="387"/>
    </row>
    <row r="27" spans="2:9" x14ac:dyDescent="0.35">
      <c r="B27" s="382"/>
      <c r="C27" s="129" t="s">
        <v>240</v>
      </c>
      <c r="D27"/>
      <c r="E27"/>
      <c r="F27"/>
      <c r="G27" s="677">
        <f>G25</f>
        <v>0</v>
      </c>
      <c r="H27" s="678">
        <f>H25</f>
        <v>0</v>
      </c>
      <c r="I27" s="387"/>
    </row>
    <row r="28" spans="2:9" x14ac:dyDescent="0.35">
      <c r="B28" s="382"/>
      <c r="C28" s="137" t="s">
        <v>241</v>
      </c>
      <c r="D28" s="390"/>
      <c r="E28" s="390"/>
      <c r="F28" s="389"/>
      <c r="G28" s="1175"/>
      <c r="H28" s="1307"/>
      <c r="I28" s="387"/>
    </row>
    <row r="29" spans="2:9" ht="15" thickBot="1" x14ac:dyDescent="0.4">
      <c r="B29" s="382"/>
      <c r="C29" s="135" t="s">
        <v>242</v>
      </c>
      <c r="D29"/>
      <c r="E29"/>
      <c r="F29"/>
      <c r="G29" s="138">
        <f>G27*G28</f>
        <v>0</v>
      </c>
      <c r="H29" s="139">
        <f>H27*H28</f>
        <v>0</v>
      </c>
      <c r="I29" s="387"/>
    </row>
    <row r="30" spans="2:9" ht="15" customHeight="1" thickBot="1" x14ac:dyDescent="0.4">
      <c r="B30" s="382"/>
      <c r="C30" s="129"/>
      <c r="D30"/>
      <c r="E30"/>
      <c r="F30"/>
      <c r="G30" s="129"/>
      <c r="H30" s="129"/>
      <c r="I30" s="387"/>
    </row>
    <row r="31" spans="2:9" ht="15" thickBot="1" x14ac:dyDescent="0.4">
      <c r="B31" s="382"/>
      <c r="C31" s="135" t="s">
        <v>467</v>
      </c>
      <c r="D31"/>
      <c r="E31"/>
      <c r="F31"/>
      <c r="G31" s="129"/>
      <c r="H31" s="142">
        <f>G29+H29</f>
        <v>0</v>
      </c>
      <c r="I31" s="387"/>
    </row>
    <row r="32" spans="2:9" x14ac:dyDescent="0.35">
      <c r="B32" s="382"/>
      <c r="C32" s="128"/>
      <c r="D32" s="128"/>
      <c r="E32" s="129"/>
      <c r="F32"/>
      <c r="G32" s="129"/>
      <c r="H32" s="129"/>
      <c r="I32" s="387"/>
    </row>
    <row r="33" spans="2:9" ht="15" thickBot="1" x14ac:dyDescent="0.4">
      <c r="B33" s="382"/>
      <c r="C33" s="1177" t="s">
        <v>243</v>
      </c>
      <c r="D33" s="1177"/>
      <c r="E33" s="1178"/>
      <c r="F33" s="1151"/>
      <c r="G33" s="1178"/>
      <c r="H33" s="143"/>
      <c r="I33" s="387"/>
    </row>
    <row r="34" spans="2:9" x14ac:dyDescent="0.35">
      <c r="B34" s="382"/>
      <c r="C34" s="129" t="s">
        <v>487</v>
      </c>
      <c r="D34"/>
      <c r="E34"/>
      <c r="F34"/>
      <c r="G34" s="129"/>
      <c r="H34" s="681">
        <f>'6A'!K123</f>
        <v>0</v>
      </c>
      <c r="I34" s="144"/>
    </row>
    <row r="35" spans="2:9" x14ac:dyDescent="0.35">
      <c r="B35" s="382"/>
      <c r="C35" s="137" t="s">
        <v>878</v>
      </c>
      <c r="D35" s="390"/>
      <c r="E35" s="390"/>
      <c r="F35" s="390"/>
      <c r="G35" s="289"/>
      <c r="H35" s="682">
        <f>-((SUM('7A'!E20:F28))-(SUMIF('7A'!D20:D29,"Tax*",'7A'!E20:E29)))</f>
        <v>0</v>
      </c>
      <c r="I35" s="387"/>
    </row>
    <row r="36" spans="2:9" ht="15" thickBot="1" x14ac:dyDescent="0.4">
      <c r="B36" s="382"/>
      <c r="C36" s="135" t="s">
        <v>244</v>
      </c>
      <c r="D36"/>
      <c r="E36"/>
      <c r="F36"/>
      <c r="G36" s="135"/>
      <c r="H36" s="145">
        <f>H34+H35</f>
        <v>0</v>
      </c>
      <c r="I36" s="387"/>
    </row>
    <row r="37" spans="2:9" ht="15" thickBot="1" x14ac:dyDescent="0.4">
      <c r="B37" s="382"/>
      <c r="C37" s="129"/>
      <c r="D37"/>
      <c r="E37"/>
      <c r="F37"/>
      <c r="G37" s="129"/>
      <c r="H37" s="130"/>
      <c r="I37" s="387"/>
    </row>
    <row r="38" spans="2:9" x14ac:dyDescent="0.35">
      <c r="B38" s="382"/>
      <c r="C38" s="129" t="s">
        <v>244</v>
      </c>
      <c r="D38"/>
      <c r="E38"/>
      <c r="F38"/>
      <c r="G38" s="129"/>
      <c r="H38" s="681">
        <f>H36</f>
        <v>0</v>
      </c>
      <c r="I38" s="387"/>
    </row>
    <row r="39" spans="2:9" ht="15" thickBot="1" x14ac:dyDescent="0.4">
      <c r="B39" s="382"/>
      <c r="C39" s="129" t="s">
        <v>657</v>
      </c>
      <c r="D39"/>
      <c r="E39"/>
      <c r="F39"/>
      <c r="G39" s="129"/>
      <c r="H39" s="1527"/>
      <c r="I39" s="387"/>
    </row>
    <row r="40" spans="2:9" ht="15" thickBot="1" x14ac:dyDescent="0.4">
      <c r="B40" s="382"/>
      <c r="C40" s="137" t="s">
        <v>245</v>
      </c>
      <c r="D40" s="390"/>
      <c r="E40" s="390"/>
      <c r="F40" s="390"/>
      <c r="G40" s="137"/>
      <c r="H40" s="521">
        <v>10</v>
      </c>
      <c r="I40" s="387"/>
    </row>
    <row r="41" spans="2:9" ht="15" thickBot="1" x14ac:dyDescent="0.4">
      <c r="B41" s="382"/>
      <c r="C41" s="135" t="s">
        <v>246</v>
      </c>
      <c r="D41"/>
      <c r="E41"/>
      <c r="F41"/>
      <c r="G41" s="129"/>
      <c r="H41" s="146">
        <f>IFERROR(((H38/H39)/10),0)</f>
        <v>0</v>
      </c>
      <c r="I41" s="387"/>
    </row>
    <row r="42" spans="2:9" x14ac:dyDescent="0.35">
      <c r="B42" s="382"/>
      <c r="C42" s="128"/>
      <c r="D42" s="128"/>
      <c r="E42" s="129"/>
      <c r="F42"/>
      <c r="G42" s="129"/>
      <c r="H42" s="130"/>
      <c r="I42" s="387"/>
    </row>
    <row r="43" spans="2:9" x14ac:dyDescent="0.35">
      <c r="B43" s="382"/>
      <c r="C43" s="128" t="s">
        <v>247</v>
      </c>
      <c r="D43" s="128"/>
      <c r="E43" s="129"/>
      <c r="F43"/>
      <c r="G43" s="129"/>
      <c r="H43" s="1568" t="s">
        <v>493</v>
      </c>
      <c r="I43" s="387"/>
    </row>
    <row r="44" spans="2:9" x14ac:dyDescent="0.35">
      <c r="B44" s="382"/>
      <c r="C44" s="128"/>
      <c r="D44" s="128"/>
      <c r="E44" s="129"/>
      <c r="F44"/>
      <c r="G44" s="129"/>
      <c r="H44" s="130"/>
      <c r="I44" s="387"/>
    </row>
    <row r="45" spans="2:9" ht="15" thickBot="1" x14ac:dyDescent="0.4">
      <c r="B45" s="382"/>
      <c r="C45" s="1177" t="s">
        <v>1074</v>
      </c>
      <c r="D45" s="1177"/>
      <c r="E45" s="1178"/>
      <c r="F45" s="1151"/>
      <c r="G45" s="134"/>
      <c r="H45" s="129"/>
      <c r="I45" s="147"/>
    </row>
    <row r="46" spans="2:9" x14ac:dyDescent="0.35">
      <c r="B46" s="382"/>
      <c r="C46" s="129" t="s">
        <v>683</v>
      </c>
      <c r="D46"/>
      <c r="E46"/>
      <c r="F46"/>
      <c r="G46" s="129"/>
      <c r="H46" s="903">
        <f>'2A'!M39</f>
        <v>0</v>
      </c>
      <c r="I46" s="147"/>
    </row>
    <row r="47" spans="2:9" x14ac:dyDescent="0.35">
      <c r="B47" s="382"/>
      <c r="C47" s="2297" t="s">
        <v>1054</v>
      </c>
      <c r="D47" s="2297"/>
      <c r="E47" s="2297"/>
      <c r="F47" s="2297"/>
      <c r="G47" s="2297"/>
      <c r="H47" s="1542"/>
      <c r="I47" s="147"/>
    </row>
    <row r="48" spans="2:9" ht="15" thickBot="1" x14ac:dyDescent="0.4">
      <c r="B48" s="382"/>
      <c r="C48" s="135" t="s">
        <v>248</v>
      </c>
      <c r="D48"/>
      <c r="E48"/>
      <c r="F48"/>
      <c r="G48" s="129"/>
      <c r="H48" s="146">
        <f>H46*H47</f>
        <v>0</v>
      </c>
      <c r="I48" s="147"/>
    </row>
    <row r="49" spans="2:10" ht="15" thickBot="1" x14ac:dyDescent="0.4">
      <c r="B49" s="382"/>
      <c r="C49" s="384"/>
      <c r="D49" s="384"/>
      <c r="E49" s="384"/>
      <c r="F49" s="128"/>
      <c r="G49" s="129"/>
      <c r="H49" s="129"/>
      <c r="I49" s="144"/>
    </row>
    <row r="50" spans="2:10" s="846" customFormat="1" ht="19.5" thickTop="1" thickBot="1" x14ac:dyDescent="0.5">
      <c r="B50" s="843"/>
      <c r="C50" s="844"/>
      <c r="D50" s="844"/>
      <c r="E50" s="844"/>
      <c r="F50" s="2288" t="s">
        <v>249</v>
      </c>
      <c r="G50" s="2289"/>
      <c r="H50" s="847">
        <f>MIN(H31,H41,H48)</f>
        <v>0</v>
      </c>
      <c r="I50" s="845"/>
    </row>
    <row r="51" spans="2:10" ht="7.5" customHeight="1" thickBot="1" x14ac:dyDescent="0.4">
      <c r="B51" s="904"/>
      <c r="C51"/>
      <c r="D51"/>
      <c r="E51"/>
      <c r="F51"/>
      <c r="G51"/>
      <c r="H51"/>
      <c r="I51" s="905"/>
    </row>
    <row r="52" spans="2:10" ht="15" thickBot="1" x14ac:dyDescent="0.4">
      <c r="B52" s="904"/>
      <c r="C52"/>
      <c r="D52"/>
      <c r="E52"/>
      <c r="F52" s="2290" t="str">
        <f ca="1">IF((SUMIF('7A'!D20:D29,"Tax Credits*",'7A'!E20:E28))&lt;H52,Messages!B42,Messages!B43)</f>
        <v>Expected LIHTC Equity</v>
      </c>
      <c r="G52" s="2291"/>
      <c r="H52" s="848">
        <f>ROUND((H50*H39*10),0)</f>
        <v>0</v>
      </c>
      <c r="I52" s="905"/>
      <c r="J52" s="1308"/>
    </row>
    <row r="53" spans="2:10" ht="15" thickBot="1" x14ac:dyDescent="0.4">
      <c r="B53" s="391"/>
      <c r="C53" s="392"/>
      <c r="D53" s="392"/>
      <c r="E53" s="392"/>
      <c r="F53" s="1164"/>
      <c r="G53" s="1164"/>
      <c r="H53" s="1164"/>
      <c r="I53" s="393"/>
    </row>
  </sheetData>
  <sheetProtection formatCells="0" formatColumns="0" formatRows="0"/>
  <mergeCells count="7">
    <mergeCell ref="C3:G3"/>
    <mergeCell ref="F50:G50"/>
    <mergeCell ref="F52:G52"/>
    <mergeCell ref="C5:F5"/>
    <mergeCell ref="C7:D7"/>
    <mergeCell ref="D10:F10"/>
    <mergeCell ref="C47:G47"/>
  </mergeCells>
  <conditionalFormatting sqref="F52:G52">
    <cfRule type="containsText" dxfId="54" priority="1" operator="containsText" text="ENTER">
      <formula>NOT(ISERROR(SEARCH("ENTER",F52)))</formula>
    </cfRule>
  </conditionalFormatting>
  <dataValidations count="4">
    <dataValidation type="list" allowBlank="1" showInputMessage="1" showErrorMessage="1" promptTitle="Basis Boost" prompt="Select &quot;Yes&quot; or &quot;No&quot; for form to calculate correctly" sqref="G10" xr:uid="{00000000-0002-0000-1500-000000000000}">
      <formula1>"Select…,Yes,No"</formula1>
    </dataValidation>
    <dataValidation type="list" allowBlank="1" showInputMessage="1" showErrorMessage="1" sqref="H43" xr:uid="{00000000-0002-0000-1500-000001000000}">
      <formula1>"Select…,Yes,No"</formula1>
    </dataValidation>
    <dataValidation type="list" allowBlank="1" showInputMessage="1" showErrorMessage="1" sqref="J20" xr:uid="{00000000-0002-0000-1500-000002000000}">
      <formula1>"4%,9%,n/a"</formula1>
    </dataValidation>
    <dataValidation type="list" allowBlank="1" showInputMessage="1" showErrorMessage="1" sqref="C7" xr:uid="{00000000-0002-0000-1500-000003000000}">
      <formula1>"select…,n/a,4%,9%"</formula1>
    </dataValidation>
  </dataValidations>
  <hyperlinks>
    <hyperlink ref="C47:G47" r:id="rId1" display="Maximum Annual Credit Per Low-Income Unit Limit (use latest Exhibit J values from LIHTC website)" xr:uid="{00000000-0004-0000-1500-000000000000}"/>
  </hyperlinks>
  <pageMargins left="0.7" right="0.4" top="0.7" bottom="0.7" header="0.3" footer="0.3"/>
  <pageSetup scale="82" orientation="portrait" r:id="rId2"/>
  <headerFooter>
    <oddFooter>&amp;LForm 6D
LIHTC Calculation&amp;CCFA Forms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B1:O61"/>
  <sheetViews>
    <sheetView showGridLines="0" zoomScaleNormal="100" workbookViewId="0">
      <selection activeCell="L10" sqref="L10"/>
    </sheetView>
  </sheetViews>
  <sheetFormatPr defaultColWidth="9.1796875" defaultRowHeight="14.5" x14ac:dyDescent="0.35"/>
  <cols>
    <col min="1" max="2" width="1.7265625" style="311" customWidth="1"/>
    <col min="3" max="3" width="2.81640625" style="311" customWidth="1"/>
    <col min="4" max="4" width="14.26953125" style="311" customWidth="1"/>
    <col min="5" max="5" width="9.1796875" style="311"/>
    <col min="6" max="6" width="4.26953125" style="311" customWidth="1"/>
    <col min="7" max="7" width="11.453125" style="311" customWidth="1"/>
    <col min="8" max="8" width="12.26953125" style="311" bestFit="1" customWidth="1"/>
    <col min="9" max="9" width="31.453125" style="311" customWidth="1"/>
    <col min="10" max="10" width="1.7265625" style="311" customWidth="1"/>
    <col min="11" max="16384" width="9.1796875" style="311"/>
  </cols>
  <sheetData>
    <row r="1" spans="2:10" ht="15" thickBot="1" x14ac:dyDescent="0.4"/>
    <row r="2" spans="2:10" x14ac:dyDescent="0.35">
      <c r="B2" s="396"/>
      <c r="C2" s="291"/>
      <c r="D2" s="291"/>
      <c r="E2" s="291"/>
      <c r="F2" s="291"/>
      <c r="G2" s="291"/>
      <c r="H2" s="291"/>
      <c r="I2" s="291"/>
      <c r="J2" s="397"/>
    </row>
    <row r="3" spans="2:10" ht="18.5" x14ac:dyDescent="0.45">
      <c r="B3" s="398"/>
      <c r="C3" s="2139" t="s">
        <v>931</v>
      </c>
      <c r="D3" s="2139"/>
      <c r="E3" s="2139"/>
      <c r="F3" s="2139"/>
      <c r="G3" s="2139"/>
      <c r="H3" s="2139"/>
      <c r="I3" s="2139"/>
      <c r="J3" s="399"/>
    </row>
    <row r="4" spans="2:10" x14ac:dyDescent="0.35">
      <c r="B4" s="398"/>
      <c r="C4" s="112"/>
      <c r="D4" s="112"/>
      <c r="E4" s="112"/>
      <c r="F4" s="112"/>
      <c r="G4" s="112"/>
      <c r="H4" s="112"/>
      <c r="I4" s="112"/>
      <c r="J4" s="399"/>
    </row>
    <row r="5" spans="2:10" ht="15" thickBot="1" x14ac:dyDescent="0.4">
      <c r="B5" s="398"/>
      <c r="C5" s="2225" t="str">
        <f>IF('1'!G5="",Messages!B3,(CONCATENATE("Project Name: ",'1'!G5)))</f>
        <v>Enter Project Name on Form 1</v>
      </c>
      <c r="D5" s="2225"/>
      <c r="E5" s="2225"/>
      <c r="F5" s="2225"/>
      <c r="G5" s="2225"/>
      <c r="H5" s="2225"/>
      <c r="I5" s="2225"/>
      <c r="J5" s="399"/>
    </row>
    <row r="6" spans="2:10" ht="15" customHeight="1" thickBot="1" x14ac:dyDescent="0.4">
      <c r="B6" s="398"/>
      <c r="C6" s="112"/>
      <c r="D6" s="112"/>
      <c r="E6" s="112"/>
      <c r="F6" s="112"/>
      <c r="G6" s="112"/>
      <c r="H6" s="112"/>
      <c r="I6" s="112"/>
      <c r="J6" s="399"/>
    </row>
    <row r="7" spans="2:10" ht="15" thickBot="1" x14ac:dyDescent="0.4">
      <c r="B7" s="398"/>
      <c r="C7" s="400" t="s">
        <v>250</v>
      </c>
      <c r="D7" s="506"/>
      <c r="E7" s="506"/>
      <c r="F7" s="1571" t="s">
        <v>251</v>
      </c>
      <c r="G7" s="1572" t="s">
        <v>252</v>
      </c>
      <c r="H7" s="1572" t="s">
        <v>77</v>
      </c>
      <c r="I7" s="1573" t="s">
        <v>253</v>
      </c>
      <c r="J7" s="313"/>
    </row>
    <row r="8" spans="2:10" ht="15" thickBot="1" x14ac:dyDescent="0.4">
      <c r="B8" s="398"/>
      <c r="C8" s="401" t="s">
        <v>254</v>
      </c>
      <c r="D8" s="401"/>
      <c r="E8" s="401"/>
      <c r="F8" s="115"/>
      <c r="G8" s="115"/>
      <c r="H8" s="112"/>
      <c r="I8" s="112"/>
      <c r="J8" s="399"/>
    </row>
    <row r="9" spans="2:10" ht="15" thickBot="1" x14ac:dyDescent="0.4">
      <c r="B9" s="398"/>
      <c r="C9" s="35"/>
      <c r="D9" s="35" t="s">
        <v>255</v>
      </c>
      <c r="E9" s="35"/>
      <c r="F9" s="505"/>
      <c r="G9" s="1126"/>
      <c r="H9" s="1447">
        <f>F9*G9</f>
        <v>0</v>
      </c>
      <c r="I9" s="502"/>
      <c r="J9" s="399"/>
    </row>
    <row r="10" spans="2:10" ht="15" thickBot="1" x14ac:dyDescent="0.4">
      <c r="B10" s="398"/>
      <c r="C10" s="35"/>
      <c r="D10" s="35"/>
      <c r="E10" s="35"/>
      <c r="F10" s="402"/>
      <c r="G10" s="403"/>
      <c r="H10" s="1448">
        <f>H9</f>
        <v>0</v>
      </c>
      <c r="I10" s="503"/>
      <c r="J10" s="399"/>
    </row>
    <row r="11" spans="2:10" ht="3.75" customHeight="1" x14ac:dyDescent="0.35">
      <c r="B11" s="398"/>
      <c r="C11" s="35"/>
      <c r="D11" s="35"/>
      <c r="E11" s="35"/>
      <c r="F11" s="115"/>
      <c r="G11" s="115"/>
      <c r="H11" s="19"/>
      <c r="I11" s="112"/>
      <c r="J11" s="399"/>
    </row>
    <row r="12" spans="2:10" ht="15" thickBot="1" x14ac:dyDescent="0.4">
      <c r="B12" s="398"/>
      <c r="C12" s="401" t="s">
        <v>256</v>
      </c>
      <c r="D12" s="401"/>
      <c r="E12" s="401"/>
      <c r="F12" s="115"/>
      <c r="G12" s="115"/>
      <c r="H12" s="19"/>
      <c r="I12" s="112"/>
      <c r="J12" s="399"/>
    </row>
    <row r="13" spans="2:10" x14ac:dyDescent="0.35">
      <c r="B13" s="398"/>
      <c r="C13" s="35"/>
      <c r="D13" s="35" t="s">
        <v>257</v>
      </c>
      <c r="E13" s="35"/>
      <c r="F13" s="683"/>
      <c r="G13" s="1127"/>
      <c r="H13" s="1449">
        <f t="shared" ref="H13:H20" si="0">F13*G13</f>
        <v>0</v>
      </c>
      <c r="I13" s="684"/>
      <c r="J13" s="399"/>
    </row>
    <row r="14" spans="2:10" x14ac:dyDescent="0.35">
      <c r="B14" s="398"/>
      <c r="C14" s="35"/>
      <c r="D14" s="35" t="s">
        <v>258</v>
      </c>
      <c r="E14" s="35"/>
      <c r="F14" s="685"/>
      <c r="G14" s="1128"/>
      <c r="H14" s="1450">
        <f t="shared" si="0"/>
        <v>0</v>
      </c>
      <c r="I14" s="686"/>
      <c r="J14" s="399"/>
    </row>
    <row r="15" spans="2:10" x14ac:dyDescent="0.35">
      <c r="B15" s="398"/>
      <c r="C15" s="35"/>
      <c r="D15" s="35" t="s">
        <v>259</v>
      </c>
      <c r="E15" s="35"/>
      <c r="F15" s="685"/>
      <c r="G15" s="1128"/>
      <c r="H15" s="1450">
        <f t="shared" si="0"/>
        <v>0</v>
      </c>
      <c r="I15" s="686"/>
      <c r="J15" s="399"/>
    </row>
    <row r="16" spans="2:10" x14ac:dyDescent="0.35">
      <c r="B16" s="398"/>
      <c r="C16" s="35"/>
      <c r="D16" s="35" t="s">
        <v>91</v>
      </c>
      <c r="E16" s="35"/>
      <c r="F16" s="685"/>
      <c r="G16" s="1128"/>
      <c r="H16" s="1450">
        <f t="shared" si="0"/>
        <v>0</v>
      </c>
      <c r="I16" s="686"/>
      <c r="J16" s="399"/>
    </row>
    <row r="17" spans="2:10" x14ac:dyDescent="0.35">
      <c r="B17" s="398"/>
      <c r="C17" s="35"/>
      <c r="D17" s="35" t="s">
        <v>260</v>
      </c>
      <c r="E17" s="35"/>
      <c r="F17" s="685"/>
      <c r="G17" s="1128"/>
      <c r="H17" s="1450">
        <f t="shared" si="0"/>
        <v>0</v>
      </c>
      <c r="I17" s="686"/>
      <c r="J17" s="399"/>
    </row>
    <row r="18" spans="2:10" x14ac:dyDescent="0.35">
      <c r="B18" s="398"/>
      <c r="C18" s="35"/>
      <c r="D18" s="35" t="s">
        <v>261</v>
      </c>
      <c r="E18" s="35"/>
      <c r="F18" s="685"/>
      <c r="G18" s="1128"/>
      <c r="H18" s="1450">
        <f t="shared" si="0"/>
        <v>0</v>
      </c>
      <c r="I18" s="686"/>
      <c r="J18" s="399"/>
    </row>
    <row r="19" spans="2:10" x14ac:dyDescent="0.35">
      <c r="B19" s="398"/>
      <c r="C19" s="35"/>
      <c r="D19" s="35" t="s">
        <v>218</v>
      </c>
      <c r="E19" s="35"/>
      <c r="F19" s="685"/>
      <c r="G19" s="1128"/>
      <c r="H19" s="1450">
        <f t="shared" si="0"/>
        <v>0</v>
      </c>
      <c r="I19" s="686"/>
      <c r="J19" s="399"/>
    </row>
    <row r="20" spans="2:10" ht="15" thickBot="1" x14ac:dyDescent="0.4">
      <c r="B20" s="398"/>
      <c r="C20" s="35"/>
      <c r="D20" s="35" t="s">
        <v>262</v>
      </c>
      <c r="E20" s="35"/>
      <c r="F20" s="687"/>
      <c r="G20" s="1129"/>
      <c r="H20" s="1451">
        <f t="shared" si="0"/>
        <v>0</v>
      </c>
      <c r="I20" s="688"/>
      <c r="J20" s="399"/>
    </row>
    <row r="21" spans="2:10" ht="15" thickBot="1" x14ac:dyDescent="0.4">
      <c r="B21" s="398"/>
      <c r="C21" s="35"/>
      <c r="D21" s="35"/>
      <c r="E21" s="35"/>
      <c r="F21" s="402"/>
      <c r="G21" s="404" t="s">
        <v>146</v>
      </c>
      <c r="H21" s="1452">
        <f>SUM(H13:H20)</f>
        <v>0</v>
      </c>
      <c r="I21" s="504"/>
      <c r="J21" s="399"/>
    </row>
    <row r="22" spans="2:10" ht="3.75" customHeight="1" x14ac:dyDescent="0.35">
      <c r="B22" s="398"/>
      <c r="C22" s="35"/>
      <c r="D22" s="35"/>
      <c r="E22" s="35"/>
      <c r="F22" s="115"/>
      <c r="G22" s="115"/>
      <c r="H22" s="19"/>
      <c r="I22" s="112"/>
      <c r="J22" s="399"/>
    </row>
    <row r="23" spans="2:10" ht="15" thickBot="1" x14ac:dyDescent="0.4">
      <c r="B23" s="398"/>
      <c r="C23" s="401" t="s">
        <v>263</v>
      </c>
      <c r="D23" s="401"/>
      <c r="E23" s="401"/>
      <c r="F23" s="115"/>
      <c r="G23" s="115"/>
      <c r="H23" s="19"/>
      <c r="I23" s="112"/>
      <c r="J23" s="399"/>
    </row>
    <row r="24" spans="2:10" x14ac:dyDescent="0.35">
      <c r="B24" s="398"/>
      <c r="C24" s="35"/>
      <c r="D24" s="35" t="s">
        <v>264</v>
      </c>
      <c r="E24" s="35"/>
      <c r="F24" s="683"/>
      <c r="G24" s="1127"/>
      <c r="H24" s="1449">
        <f t="shared" ref="H24:H31" si="1">F24*G24</f>
        <v>0</v>
      </c>
      <c r="I24" s="684"/>
      <c r="J24" s="399"/>
    </row>
    <row r="25" spans="2:10" x14ac:dyDescent="0.35">
      <c r="B25" s="398"/>
      <c r="C25" s="35"/>
      <c r="D25" s="35" t="s">
        <v>265</v>
      </c>
      <c r="E25" s="35"/>
      <c r="F25" s="685"/>
      <c r="G25" s="1128"/>
      <c r="H25" s="1450">
        <f t="shared" si="1"/>
        <v>0</v>
      </c>
      <c r="I25" s="686"/>
      <c r="J25" s="399"/>
    </row>
    <row r="26" spans="2:10" x14ac:dyDescent="0.35">
      <c r="B26" s="398"/>
      <c r="C26" s="35"/>
      <c r="D26" s="35" t="s">
        <v>266</v>
      </c>
      <c r="E26" s="35"/>
      <c r="F26" s="685"/>
      <c r="G26" s="1128"/>
      <c r="H26" s="1450">
        <f t="shared" si="1"/>
        <v>0</v>
      </c>
      <c r="I26" s="686"/>
      <c r="J26" s="399"/>
    </row>
    <row r="27" spans="2:10" x14ac:dyDescent="0.35">
      <c r="B27" s="398"/>
      <c r="C27" s="35"/>
      <c r="D27" s="35" t="s">
        <v>267</v>
      </c>
      <c r="E27" s="35"/>
      <c r="F27" s="685"/>
      <c r="G27" s="1128"/>
      <c r="H27" s="1450">
        <f t="shared" si="1"/>
        <v>0</v>
      </c>
      <c r="I27" s="686"/>
      <c r="J27" s="399"/>
    </row>
    <row r="28" spans="2:10" x14ac:dyDescent="0.35">
      <c r="B28" s="398"/>
      <c r="C28" s="35"/>
      <c r="D28" s="35" t="s">
        <v>268</v>
      </c>
      <c r="E28" s="35"/>
      <c r="F28" s="685"/>
      <c r="G28" s="1128"/>
      <c r="H28" s="1450">
        <f t="shared" si="1"/>
        <v>0</v>
      </c>
      <c r="I28" s="686"/>
      <c r="J28" s="399"/>
    </row>
    <row r="29" spans="2:10" x14ac:dyDescent="0.35">
      <c r="B29" s="398"/>
      <c r="C29" s="35"/>
      <c r="D29" s="35" t="s">
        <v>269</v>
      </c>
      <c r="E29" s="35"/>
      <c r="F29" s="685"/>
      <c r="G29" s="1128"/>
      <c r="H29" s="1450">
        <f t="shared" si="1"/>
        <v>0</v>
      </c>
      <c r="I29" s="686"/>
      <c r="J29" s="399"/>
    </row>
    <row r="30" spans="2:10" x14ac:dyDescent="0.35">
      <c r="B30" s="398"/>
      <c r="C30" s="35"/>
      <c r="D30" s="35" t="s">
        <v>270</v>
      </c>
      <c r="E30" s="35"/>
      <c r="F30" s="685"/>
      <c r="G30" s="1128"/>
      <c r="H30" s="1450">
        <f t="shared" si="1"/>
        <v>0</v>
      </c>
      <c r="I30" s="686"/>
      <c r="J30" s="399"/>
    </row>
    <row r="31" spans="2:10" ht="15" thickBot="1" x14ac:dyDescent="0.4">
      <c r="B31" s="398"/>
      <c r="C31" s="35"/>
      <c r="D31" s="35" t="s">
        <v>271</v>
      </c>
      <c r="E31" s="35"/>
      <c r="F31" s="689"/>
      <c r="G31" s="1130"/>
      <c r="H31" s="1451">
        <f t="shared" si="1"/>
        <v>0</v>
      </c>
      <c r="I31" s="688"/>
      <c r="J31" s="399"/>
    </row>
    <row r="32" spans="2:10" ht="15" thickBot="1" x14ac:dyDescent="0.4">
      <c r="B32" s="398"/>
      <c r="C32" s="35"/>
      <c r="D32" s="35"/>
      <c r="E32" s="35"/>
      <c r="F32" s="402"/>
      <c r="G32" s="404" t="s">
        <v>146</v>
      </c>
      <c r="H32" s="1448">
        <f>SUM(H24:H31)</f>
        <v>0</v>
      </c>
      <c r="I32" s="503"/>
      <c r="J32" s="399"/>
    </row>
    <row r="33" spans="2:10" ht="3.75" customHeight="1" x14ac:dyDescent="0.35">
      <c r="B33" s="398"/>
      <c r="C33" s="35"/>
      <c r="D33" s="35"/>
      <c r="E33" s="35"/>
      <c r="F33" s="115"/>
      <c r="G33" s="115"/>
      <c r="H33" s="19"/>
      <c r="I33" s="112"/>
      <c r="J33" s="399"/>
    </row>
    <row r="34" spans="2:10" ht="15" thickBot="1" x14ac:dyDescent="0.4">
      <c r="B34" s="398"/>
      <c r="C34" s="401" t="s">
        <v>272</v>
      </c>
      <c r="D34" s="401"/>
      <c r="E34" s="401"/>
      <c r="F34" s="115"/>
      <c r="G34" s="115"/>
      <c r="H34" s="19"/>
      <c r="I34" s="112"/>
      <c r="J34" s="399"/>
    </row>
    <row r="35" spans="2:10" x14ac:dyDescent="0.35">
      <c r="B35" s="398"/>
      <c r="C35" s="35"/>
      <c r="D35" s="35" t="s">
        <v>273</v>
      </c>
      <c r="E35" s="35"/>
      <c r="F35" s="683"/>
      <c r="G35" s="1127"/>
      <c r="H35" s="1449">
        <f>F35*G35</f>
        <v>0</v>
      </c>
      <c r="I35" s="684"/>
      <c r="J35" s="399"/>
    </row>
    <row r="36" spans="2:10" x14ac:dyDescent="0.35">
      <c r="B36" s="398"/>
      <c r="C36" s="35"/>
      <c r="D36" s="35" t="s">
        <v>274</v>
      </c>
      <c r="E36" s="35"/>
      <c r="F36" s="690"/>
      <c r="G36" s="1131"/>
      <c r="H36" s="1453">
        <f>F36*G36</f>
        <v>0</v>
      </c>
      <c r="I36" s="686"/>
      <c r="J36" s="399"/>
    </row>
    <row r="37" spans="2:10" x14ac:dyDescent="0.35">
      <c r="B37" s="398"/>
      <c r="C37" s="35"/>
      <c r="D37" s="35" t="s">
        <v>275</v>
      </c>
      <c r="E37" s="35"/>
      <c r="F37" s="111"/>
      <c r="G37" s="110"/>
      <c r="H37" s="110"/>
      <c r="I37" s="692"/>
      <c r="J37" s="399"/>
    </row>
    <row r="38" spans="2:10" x14ac:dyDescent="0.35">
      <c r="B38" s="398"/>
      <c r="C38" s="35"/>
      <c r="D38" s="2298" t="s">
        <v>491</v>
      </c>
      <c r="E38" s="2298"/>
      <c r="F38" s="691"/>
      <c r="G38" s="1132"/>
      <c r="H38" s="1454">
        <f>F38*G38</f>
        <v>0</v>
      </c>
      <c r="I38" s="686"/>
      <c r="J38" s="399"/>
    </row>
    <row r="39" spans="2:10" ht="15" thickBot="1" x14ac:dyDescent="0.4">
      <c r="B39" s="398"/>
      <c r="C39" s="35"/>
      <c r="D39" s="2298" t="s">
        <v>492</v>
      </c>
      <c r="E39" s="2298"/>
      <c r="F39" s="689"/>
      <c r="G39" s="1130"/>
      <c r="H39" s="1451">
        <f>F39*G39</f>
        <v>0</v>
      </c>
      <c r="I39" s="688"/>
      <c r="J39" s="399"/>
    </row>
    <row r="40" spans="2:10" ht="15" thickBot="1" x14ac:dyDescent="0.4">
      <c r="B40" s="398"/>
      <c r="C40" s="35"/>
      <c r="D40" s="35"/>
      <c r="E40" s="35"/>
      <c r="F40" s="402"/>
      <c r="G40" s="404" t="s">
        <v>146</v>
      </c>
      <c r="H40" s="1448">
        <f>SUM(H35:H36)+SUM(H38:H39)</f>
        <v>0</v>
      </c>
      <c r="I40" s="503"/>
      <c r="J40" s="399"/>
    </row>
    <row r="41" spans="2:10" ht="3.75" customHeight="1" x14ac:dyDescent="0.35">
      <c r="B41" s="398"/>
      <c r="C41" s="35"/>
      <c r="D41" s="35"/>
      <c r="E41" s="35"/>
      <c r="F41" s="115"/>
      <c r="G41" s="115"/>
      <c r="H41" s="19"/>
      <c r="I41" s="112"/>
      <c r="J41" s="399"/>
    </row>
    <row r="42" spans="2:10" ht="15" thickBot="1" x14ac:dyDescent="0.4">
      <c r="B42" s="398"/>
      <c r="C42" s="401" t="s">
        <v>276</v>
      </c>
      <c r="D42" s="401"/>
      <c r="E42" s="401"/>
      <c r="F42" s="115"/>
      <c r="G42" s="115"/>
      <c r="H42" s="19"/>
      <c r="I42" s="112"/>
      <c r="J42" s="399"/>
    </row>
    <row r="43" spans="2:10" x14ac:dyDescent="0.35">
      <c r="B43" s="398"/>
      <c r="C43" s="35"/>
      <c r="D43" s="35" t="s">
        <v>277</v>
      </c>
      <c r="E43" s="35"/>
      <c r="F43" s="683"/>
      <c r="G43" s="1127"/>
      <c r="H43" s="1449">
        <f>F43*G43</f>
        <v>0</v>
      </c>
      <c r="I43" s="684"/>
      <c r="J43" s="399"/>
    </row>
    <row r="44" spans="2:10" x14ac:dyDescent="0.35">
      <c r="B44" s="398"/>
      <c r="C44" s="35"/>
      <c r="D44" s="35" t="s">
        <v>278</v>
      </c>
      <c r="E44" s="35"/>
      <c r="F44" s="685"/>
      <c r="G44" s="1128"/>
      <c r="H44" s="1450">
        <f>F44*G44</f>
        <v>0</v>
      </c>
      <c r="I44" s="686"/>
      <c r="J44" s="399"/>
    </row>
    <row r="45" spans="2:10" x14ac:dyDescent="0.35">
      <c r="B45" s="398"/>
      <c r="C45" s="35"/>
      <c r="D45" s="35" t="s">
        <v>258</v>
      </c>
      <c r="E45" s="35"/>
      <c r="F45" s="685"/>
      <c r="G45" s="1128"/>
      <c r="H45" s="1450">
        <f>F45*G45</f>
        <v>0</v>
      </c>
      <c r="I45" s="686"/>
      <c r="J45" s="399"/>
    </row>
    <row r="46" spans="2:10" ht="15" thickBot="1" x14ac:dyDescent="0.4">
      <c r="B46" s="398"/>
      <c r="C46" s="35"/>
      <c r="D46" s="35" t="s">
        <v>279</v>
      </c>
      <c r="E46" s="35"/>
      <c r="F46" s="687"/>
      <c r="G46" s="1129"/>
      <c r="H46" s="1451">
        <f>F46*G46</f>
        <v>0</v>
      </c>
      <c r="I46" s="688"/>
      <c r="J46" s="399"/>
    </row>
    <row r="47" spans="2:10" ht="15" thickBot="1" x14ac:dyDescent="0.4">
      <c r="B47" s="398"/>
      <c r="C47" s="35"/>
      <c r="D47" s="35"/>
      <c r="E47" s="35"/>
      <c r="F47" s="402"/>
      <c r="G47" s="404" t="s">
        <v>146</v>
      </c>
      <c r="H47" s="1448">
        <f>SUM(H43:H46)</f>
        <v>0</v>
      </c>
      <c r="I47" s="503"/>
      <c r="J47" s="399"/>
    </row>
    <row r="48" spans="2:10" ht="3.75" customHeight="1" x14ac:dyDescent="0.35">
      <c r="B48" s="398"/>
      <c r="C48" s="35"/>
      <c r="D48" s="35"/>
      <c r="E48" s="35"/>
      <c r="F48" s="115"/>
      <c r="G48" s="115"/>
      <c r="H48" s="19"/>
      <c r="I48" s="112"/>
      <c r="J48" s="399"/>
    </row>
    <row r="49" spans="2:15" ht="15" thickBot="1" x14ac:dyDescent="0.4">
      <c r="B49" s="398"/>
      <c r="C49" s="401" t="s">
        <v>218</v>
      </c>
      <c r="D49" s="401"/>
      <c r="E49" s="401"/>
      <c r="F49" s="405"/>
      <c r="G49" s="405"/>
      <c r="H49" s="1455"/>
      <c r="I49" s="279"/>
      <c r="J49" s="399"/>
    </row>
    <row r="50" spans="2:15" ht="15" thickBot="1" x14ac:dyDescent="0.4">
      <c r="B50" s="398"/>
      <c r="C50" s="35"/>
      <c r="D50" s="35"/>
      <c r="E50" s="35"/>
      <c r="F50" s="394"/>
      <c r="G50" s="395"/>
      <c r="H50" s="1456">
        <f>F50*G50</f>
        <v>0</v>
      </c>
      <c r="I50" s="502"/>
      <c r="J50" s="399"/>
    </row>
    <row r="51" spans="2:15" ht="15" thickBot="1" x14ac:dyDescent="0.4">
      <c r="B51" s="398"/>
      <c r="C51" s="35"/>
      <c r="D51" s="35"/>
      <c r="E51" s="35"/>
      <c r="F51" s="402"/>
      <c r="G51" s="404" t="s">
        <v>146</v>
      </c>
      <c r="H51" s="1448">
        <f>SUM(H50)</f>
        <v>0</v>
      </c>
      <c r="I51" s="503"/>
      <c r="J51" s="399"/>
    </row>
    <row r="52" spans="2:15" ht="7.5" customHeight="1" thickBot="1" x14ac:dyDescent="0.4">
      <c r="B52" s="398"/>
      <c r="C52" s="35"/>
      <c r="D52" s="35"/>
      <c r="E52" s="35"/>
      <c r="F52" s="115"/>
      <c r="G52" s="115"/>
      <c r="H52" s="1435"/>
      <c r="I52" s="115"/>
      <c r="J52" s="399"/>
    </row>
    <row r="53" spans="2:15" ht="15.75" customHeight="1" thickBot="1" x14ac:dyDescent="0.4">
      <c r="B53" s="406"/>
      <c r="C53" s="507" t="s">
        <v>47</v>
      </c>
      <c r="D53" s="407"/>
      <c r="E53" s="408"/>
      <c r="F53" s="409"/>
      <c r="G53" s="410"/>
      <c r="H53" s="1457">
        <f>ROUND((H10+H21+H32+H40+H47+H51),0)</f>
        <v>0</v>
      </c>
      <c r="I53" s="2301" t="str">
        <f>IF(H53&lt;&gt;(ROUND(('6A'!J96+'6A'!J97),0)),Messages!B47,"")</f>
        <v/>
      </c>
      <c r="J53" s="2302"/>
    </row>
    <row r="54" spans="2:15" ht="9" customHeight="1" thickBot="1" x14ac:dyDescent="0.4">
      <c r="B54" s="411"/>
      <c r="C54" s="318"/>
      <c r="D54" s="318"/>
      <c r="E54" s="318"/>
      <c r="F54" s="318"/>
      <c r="G54" s="318"/>
      <c r="H54" s="412" t="s">
        <v>28</v>
      </c>
      <c r="I54" s="318"/>
      <c r="J54" s="363"/>
    </row>
    <row r="55" spans="2:15" x14ac:dyDescent="0.35">
      <c r="I55" s="2299" t="str">
        <f>IF(I53="WARNING: Does not match Form 6A",Messages!B48,"")</f>
        <v/>
      </c>
    </row>
    <row r="56" spans="2:15" x14ac:dyDescent="0.35">
      <c r="I56" s="2300"/>
    </row>
    <row r="57" spans="2:15" x14ac:dyDescent="0.35">
      <c r="I57" s="2300"/>
      <c r="L57" s="790"/>
      <c r="M57" s="790"/>
      <c r="N57" s="790"/>
      <c r="O57" s="790"/>
    </row>
    <row r="58" spans="2:15" ht="15" customHeight="1" x14ac:dyDescent="0.35">
      <c r="I58" s="2300"/>
      <c r="J58" s="790"/>
      <c r="K58" s="790"/>
      <c r="L58" s="790"/>
    </row>
    <row r="59" spans="2:15" x14ac:dyDescent="0.35">
      <c r="H59" s="790"/>
      <c r="I59" s="790"/>
      <c r="J59" s="790"/>
      <c r="K59" s="790"/>
      <c r="L59" s="790"/>
    </row>
    <row r="60" spans="2:15" x14ac:dyDescent="0.35">
      <c r="H60" s="790"/>
      <c r="I60" s="790"/>
      <c r="J60" s="790"/>
      <c r="K60" s="790"/>
      <c r="L60" s="790"/>
    </row>
    <row r="61" spans="2:15" x14ac:dyDescent="0.35">
      <c r="H61" s="790"/>
      <c r="I61" s="790"/>
      <c r="J61" s="790"/>
      <c r="K61" s="790"/>
      <c r="L61" s="790"/>
    </row>
  </sheetData>
  <sheetProtection formatCells="0" formatColumns="0" formatRows="0"/>
  <mergeCells count="6">
    <mergeCell ref="D38:E38"/>
    <mergeCell ref="D39:E39"/>
    <mergeCell ref="C3:I3"/>
    <mergeCell ref="C5:I5"/>
    <mergeCell ref="I55:I58"/>
    <mergeCell ref="I53:J53"/>
  </mergeCells>
  <conditionalFormatting sqref="I55:I58">
    <cfRule type="containsText" dxfId="53" priority="1" operator="containsText" text="ensure">
      <formula>NOT(ISERROR(SEARCH("ensure",I55)))</formula>
    </cfRule>
  </conditionalFormatting>
  <conditionalFormatting sqref="I53:J53">
    <cfRule type="containsText" dxfId="52" priority="2" operator="containsText" text="warning">
      <formula>NOT(ISERROR(SEARCH("warning",I53)))</formula>
    </cfRule>
  </conditionalFormatting>
  <pageMargins left="0.7" right="0.7" top="0.75" bottom="0.75" header="0.3" footer="0.3"/>
  <pageSetup scale="94" orientation="portrait" r:id="rId1"/>
  <headerFooter>
    <oddFooter>&amp;LForm 6E
Fee Schedule&amp;CCFA Forms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
  <sheetViews>
    <sheetView showGridLines="0" zoomScaleNormal="100" workbookViewId="0">
      <selection activeCell="N32" sqref="N32"/>
    </sheetView>
  </sheetViews>
  <sheetFormatPr defaultRowHeight="14.5" x14ac:dyDescent="0.35"/>
  <sheetData/>
  <pageMargins left="0.25" right="0.25" top="0.75" bottom="0.75" header="0.3" footer="0.3"/>
  <pageSetup scale="97"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B1:S49"/>
  <sheetViews>
    <sheetView showGridLines="0" zoomScaleNormal="100" workbookViewId="0">
      <selection activeCell="I51" sqref="I51"/>
    </sheetView>
  </sheetViews>
  <sheetFormatPr defaultColWidth="9.1796875" defaultRowHeight="14.5" x14ac:dyDescent="0.35"/>
  <cols>
    <col min="1" max="2" width="1.7265625" style="311" customWidth="1"/>
    <col min="3" max="3" width="24.54296875" style="311" bestFit="1" customWidth="1"/>
    <col min="4" max="4" width="22.26953125" style="311" bestFit="1" customWidth="1"/>
    <col min="5" max="5" width="15.453125" style="311" bestFit="1" customWidth="1"/>
    <col min="6" max="6" width="17" style="311" bestFit="1" customWidth="1"/>
    <col min="7" max="7" width="9.1796875" style="311"/>
    <col min="8" max="8" width="9.453125" style="311" bestFit="1" customWidth="1"/>
    <col min="9" max="9" width="10.453125" style="311" bestFit="1" customWidth="1"/>
    <col min="10" max="10" width="6.81640625" style="311" bestFit="1" customWidth="1"/>
    <col min="11" max="11" width="11.26953125" style="311" bestFit="1" customWidth="1"/>
    <col min="12" max="12" width="9" style="311" bestFit="1" customWidth="1"/>
    <col min="13" max="13" width="11.26953125" style="311" bestFit="1" customWidth="1"/>
    <col min="14" max="14" width="9.7265625" style="311" bestFit="1" customWidth="1"/>
    <col min="15" max="15" width="10.1796875" style="311" bestFit="1" customWidth="1"/>
    <col min="16" max="16" width="10" style="311" bestFit="1" customWidth="1"/>
    <col min="17" max="17" width="1.7265625" style="311" customWidth="1"/>
    <col min="18" max="16384" width="9.1796875" style="311"/>
  </cols>
  <sheetData>
    <row r="1" spans="2:17" ht="9" customHeight="1" thickBot="1" x14ac:dyDescent="0.4"/>
    <row r="2" spans="2:17" ht="9" customHeight="1" x14ac:dyDescent="0.35">
      <c r="B2" s="159"/>
      <c r="C2" s="160"/>
      <c r="D2" s="160"/>
      <c r="E2" s="414"/>
      <c r="F2" s="414"/>
      <c r="G2" s="414"/>
      <c r="H2" s="160"/>
      <c r="I2" s="160"/>
      <c r="J2" s="160"/>
      <c r="K2" s="160"/>
      <c r="L2" s="160"/>
      <c r="M2" s="160"/>
      <c r="N2" s="160"/>
      <c r="O2" s="160"/>
      <c r="P2" s="160"/>
      <c r="Q2" s="166"/>
    </row>
    <row r="3" spans="2:17" ht="18.5" x14ac:dyDescent="0.45">
      <c r="B3" s="167"/>
      <c r="C3" s="2139" t="s">
        <v>936</v>
      </c>
      <c r="D3" s="2139"/>
      <c r="E3" s="2139"/>
      <c r="F3" s="2139"/>
      <c r="G3" s="2139"/>
      <c r="H3" s="2139"/>
      <c r="I3" s="2139"/>
      <c r="J3" s="2139"/>
      <c r="K3" s="2139"/>
      <c r="L3" s="2139"/>
      <c r="M3" s="2139"/>
      <c r="N3" s="2139"/>
      <c r="O3" s="2139"/>
      <c r="P3" s="2139"/>
      <c r="Q3" s="152"/>
    </row>
    <row r="4" spans="2:17" x14ac:dyDescent="0.35">
      <c r="B4" s="167"/>
      <c r="C4" s="112"/>
      <c r="D4" s="112"/>
      <c r="E4" s="293"/>
      <c r="F4" s="293"/>
      <c r="G4" s="293"/>
      <c r="H4" s="112"/>
      <c r="I4" s="112"/>
      <c r="J4" s="112"/>
      <c r="K4" s="112"/>
      <c r="L4" s="112"/>
      <c r="M4" s="112"/>
      <c r="N4" s="112"/>
      <c r="O4" s="112"/>
      <c r="P4" s="112"/>
      <c r="Q4" s="152"/>
    </row>
    <row r="5" spans="2:17" ht="15" thickBot="1" x14ac:dyDescent="0.4">
      <c r="B5" s="167"/>
      <c r="C5" s="2197" t="str">
        <f>IF('1'!G5="",Messages!B3,(CONCATENATE("Project Name: ",'1'!G5)))</f>
        <v>Enter Project Name on Form 1</v>
      </c>
      <c r="D5" s="2225"/>
      <c r="E5" s="2197"/>
      <c r="F5" s="2197"/>
      <c r="G5" s="2197"/>
      <c r="H5" s="2197"/>
      <c r="I5" s="2197"/>
      <c r="J5" s="2197"/>
      <c r="K5" s="2179"/>
      <c r="L5" s="2197"/>
      <c r="M5" s="2197"/>
      <c r="N5" s="112"/>
      <c r="O5" s="112"/>
      <c r="P5" s="112"/>
      <c r="Q5" s="152"/>
    </row>
    <row r="6" spans="2:17" ht="22.5" customHeight="1" x14ac:dyDescent="0.35">
      <c r="B6" s="167"/>
      <c r="C6" s="112"/>
      <c r="D6" s="112"/>
      <c r="E6" s="293"/>
      <c r="F6" s="293"/>
      <c r="G6" s="293"/>
      <c r="H6" s="112"/>
      <c r="I6" s="112"/>
      <c r="J6" s="112"/>
      <c r="K6" s="112"/>
      <c r="L6" s="112"/>
      <c r="M6" s="112"/>
      <c r="N6" s="112"/>
      <c r="O6" s="112"/>
      <c r="P6" s="112"/>
      <c r="Q6" s="152"/>
    </row>
    <row r="7" spans="2:17" ht="15" thickBot="1" x14ac:dyDescent="0.4">
      <c r="B7" s="167"/>
      <c r="C7" s="2308" t="s">
        <v>280</v>
      </c>
      <c r="D7" s="2309"/>
      <c r="E7" s="2308"/>
      <c r="F7" s="2308"/>
      <c r="G7" s="2308"/>
      <c r="H7" s="2308"/>
      <c r="I7" s="2308"/>
      <c r="J7" s="2308"/>
      <c r="K7" s="2310"/>
      <c r="L7" s="2308"/>
      <c r="M7" s="2308"/>
      <c r="N7" s="112"/>
      <c r="O7" s="17"/>
      <c r="P7" s="17"/>
      <c r="Q7" s="415"/>
    </row>
    <row r="8" spans="2:17" ht="27" thickBot="1" x14ac:dyDescent="0.4">
      <c r="B8" s="416"/>
      <c r="C8" s="776" t="s">
        <v>588</v>
      </c>
      <c r="D8" s="540" t="s">
        <v>589</v>
      </c>
      <c r="E8" s="417" t="s">
        <v>282</v>
      </c>
      <c r="F8" s="1546" t="s">
        <v>283</v>
      </c>
      <c r="G8" s="418" t="s">
        <v>284</v>
      </c>
      <c r="H8" s="418" t="s">
        <v>469</v>
      </c>
      <c r="I8" s="419" t="s">
        <v>285</v>
      </c>
      <c r="J8" s="2311" t="s">
        <v>286</v>
      </c>
      <c r="K8" s="2312"/>
      <c r="L8" s="2312"/>
      <c r="M8" s="2313"/>
      <c r="N8" s="112"/>
      <c r="O8" s="420"/>
      <c r="P8" s="420"/>
      <c r="Q8" s="421"/>
    </row>
    <row r="9" spans="2:17" x14ac:dyDescent="0.35">
      <c r="B9" s="167"/>
      <c r="C9" s="541"/>
      <c r="D9" s="1162" t="s">
        <v>493</v>
      </c>
      <c r="E9" s="1458"/>
      <c r="F9" s="1459"/>
      <c r="G9" s="849"/>
      <c r="H9" s="542"/>
      <c r="I9" s="543"/>
      <c r="J9" s="2314"/>
      <c r="K9" s="2315"/>
      <c r="L9" s="2315"/>
      <c r="M9" s="2316"/>
      <c r="N9" s="112"/>
      <c r="O9" s="112"/>
      <c r="P9" s="112"/>
      <c r="Q9" s="152"/>
    </row>
    <row r="10" spans="2:17" x14ac:dyDescent="0.35">
      <c r="B10" s="167"/>
      <c r="C10" s="1144"/>
      <c r="D10" s="775"/>
      <c r="E10" s="1460"/>
      <c r="F10" s="1461"/>
      <c r="G10" s="1145"/>
      <c r="H10" s="1146"/>
      <c r="I10" s="1147"/>
      <c r="J10" s="1148"/>
      <c r="K10" s="1149"/>
      <c r="L10" s="1149"/>
      <c r="M10" s="1150"/>
      <c r="N10" s="112"/>
      <c r="O10" s="112"/>
      <c r="P10" s="112"/>
      <c r="Q10" s="152"/>
    </row>
    <row r="11" spans="2:17" x14ac:dyDescent="0.35">
      <c r="B11" s="167"/>
      <c r="C11" s="544"/>
      <c r="D11" s="775"/>
      <c r="E11" s="1462"/>
      <c r="F11" s="1463"/>
      <c r="G11" s="850"/>
      <c r="H11" s="545"/>
      <c r="I11" s="546"/>
      <c r="J11" s="2305"/>
      <c r="K11" s="2306"/>
      <c r="L11" s="2306"/>
      <c r="M11" s="2307"/>
      <c r="N11" s="112"/>
      <c r="O11" s="112"/>
      <c r="P11" s="112"/>
      <c r="Q11" s="152"/>
    </row>
    <row r="12" spans="2:17" x14ac:dyDescent="0.35">
      <c r="B12" s="167"/>
      <c r="C12" s="544"/>
      <c r="D12" s="775"/>
      <c r="E12" s="1462"/>
      <c r="F12" s="1463"/>
      <c r="G12" s="850"/>
      <c r="H12" s="545"/>
      <c r="I12" s="546"/>
      <c r="J12" s="2305"/>
      <c r="K12" s="2306"/>
      <c r="L12" s="2306"/>
      <c r="M12" s="2307"/>
      <c r="N12" s="112"/>
      <c r="O12" s="112"/>
      <c r="P12" s="112"/>
      <c r="Q12" s="152"/>
    </row>
    <row r="13" spans="2:17" ht="7.5" customHeight="1" thickBot="1" x14ac:dyDescent="0.4">
      <c r="B13" s="167"/>
      <c r="C13" s="906"/>
      <c r="D13" s="907"/>
      <c r="E13" s="1464"/>
      <c r="F13" s="1465"/>
      <c r="G13" s="908"/>
      <c r="H13" s="909"/>
      <c r="I13" s="910"/>
      <c r="J13" s="2317"/>
      <c r="K13" s="2318"/>
      <c r="L13" s="2319"/>
      <c r="M13" s="2320"/>
      <c r="N13" s="112"/>
      <c r="O13" s="112"/>
      <c r="P13" s="112"/>
      <c r="Q13" s="152"/>
    </row>
    <row r="14" spans="2:17" ht="15" thickBot="1" x14ac:dyDescent="0.4">
      <c r="B14" s="167"/>
      <c r="C14"/>
      <c r="D14" s="524" t="s">
        <v>287</v>
      </c>
      <c r="E14" s="1466">
        <f>SUM(E9:E13)</f>
        <v>0</v>
      </c>
      <c r="F14" s="1467">
        <f>SUM(F9:F13)</f>
        <v>0</v>
      </c>
      <c r="G14" s="148"/>
      <c r="H14" s="112"/>
      <c r="I14" s="112"/>
      <c r="J14" s="112"/>
      <c r="K14" s="112"/>
      <c r="L14" s="112"/>
      <c r="M14" s="112"/>
      <c r="N14" s="112"/>
      <c r="O14" s="112"/>
      <c r="P14" s="112"/>
      <c r="Q14" s="152"/>
    </row>
    <row r="15" spans="2:17" ht="3.75" customHeight="1" thickBot="1" x14ac:dyDescent="0.4">
      <c r="B15" s="167"/>
      <c r="C15" s="149"/>
      <c r="D15" s="149"/>
      <c r="E15" s="1468"/>
      <c r="F15" s="1468"/>
      <c r="G15" s="148"/>
      <c r="H15" s="112"/>
      <c r="I15" s="112"/>
      <c r="J15" s="112"/>
      <c r="K15" s="112"/>
      <c r="L15" s="112"/>
      <c r="M15" s="112"/>
      <c r="N15" s="112"/>
      <c r="O15" s="112"/>
      <c r="P15" s="112"/>
      <c r="Q15" s="152"/>
    </row>
    <row r="16" spans="2:17" ht="15" thickBot="1" x14ac:dyDescent="0.4">
      <c r="B16" s="167"/>
      <c r="C16" s="113" t="s">
        <v>288</v>
      </c>
      <c r="D16" s="113"/>
      <c r="E16" s="1167"/>
      <c r="F16" s="1469">
        <f>E14+F14</f>
        <v>0</v>
      </c>
      <c r="G16" s="293"/>
      <c r="H16" s="112"/>
      <c r="I16" s="112"/>
      <c r="J16" s="112"/>
      <c r="K16" s="112"/>
      <c r="L16" s="112"/>
      <c r="M16" s="112"/>
      <c r="N16" s="112"/>
      <c r="O16" s="112"/>
      <c r="P16" s="112"/>
      <c r="Q16" s="152"/>
    </row>
    <row r="17" spans="2:19" ht="7.5" customHeight="1" x14ac:dyDescent="0.35">
      <c r="B17" s="167"/>
      <c r="C17" s="112"/>
      <c r="D17" s="112"/>
      <c r="E17" s="293"/>
      <c r="F17" s="293"/>
      <c r="G17" s="293"/>
      <c r="H17" s="112"/>
      <c r="I17" s="112"/>
      <c r="J17" s="112"/>
      <c r="K17" s="112"/>
      <c r="L17" s="112"/>
      <c r="M17" s="112"/>
      <c r="N17" s="112"/>
      <c r="O17" s="112"/>
      <c r="P17" s="112"/>
      <c r="Q17" s="152"/>
    </row>
    <row r="18" spans="2:19" ht="15" thickBot="1" x14ac:dyDescent="0.4">
      <c r="B18" s="167"/>
      <c r="C18" s="2321" t="s">
        <v>289</v>
      </c>
      <c r="D18" s="2322"/>
      <c r="E18" s="2321"/>
      <c r="F18" s="2321"/>
      <c r="G18" s="2321"/>
      <c r="H18" s="2321"/>
      <c r="I18" s="2321"/>
      <c r="J18" s="2321"/>
      <c r="K18" s="2323"/>
      <c r="L18" s="2321"/>
      <c r="M18" s="2321"/>
      <c r="N18" s="2321"/>
      <c r="O18" s="2321"/>
      <c r="P18" s="2321"/>
      <c r="Q18" s="415"/>
    </row>
    <row r="19" spans="2:19" ht="27" thickBot="1" x14ac:dyDescent="0.4">
      <c r="B19" s="416"/>
      <c r="C19" s="776" t="s">
        <v>585</v>
      </c>
      <c r="D19" s="540" t="s">
        <v>587</v>
      </c>
      <c r="E19" s="540" t="s">
        <v>282</v>
      </c>
      <c r="F19" s="540" t="s">
        <v>283</v>
      </c>
      <c r="G19" s="540" t="s">
        <v>290</v>
      </c>
      <c r="H19" s="1260" t="s">
        <v>291</v>
      </c>
      <c r="I19" s="1260" t="s">
        <v>292</v>
      </c>
      <c r="J19" s="540" t="s">
        <v>503</v>
      </c>
      <c r="K19" s="540" t="s">
        <v>646</v>
      </c>
      <c r="L19" s="540" t="s">
        <v>645</v>
      </c>
      <c r="M19" s="1261" t="s">
        <v>284</v>
      </c>
      <c r="N19" s="1261" t="s">
        <v>647</v>
      </c>
      <c r="O19" s="1260" t="s">
        <v>285</v>
      </c>
      <c r="P19" s="1262" t="s">
        <v>468</v>
      </c>
      <c r="Q19" s="421"/>
    </row>
    <row r="20" spans="2:19" x14ac:dyDescent="0.35">
      <c r="B20" s="167"/>
      <c r="C20" s="1772"/>
      <c r="D20" s="1775" t="s">
        <v>493</v>
      </c>
      <c r="E20" s="1470"/>
      <c r="F20" s="1461"/>
      <c r="G20" s="1263" t="s">
        <v>504</v>
      </c>
      <c r="H20" s="1264"/>
      <c r="I20" s="1265"/>
      <c r="J20" s="1266" t="s">
        <v>493</v>
      </c>
      <c r="K20" s="1267"/>
      <c r="L20" s="1268" t="s">
        <v>493</v>
      </c>
      <c r="M20" s="1269"/>
      <c r="N20" s="1148"/>
      <c r="O20" s="1148"/>
      <c r="P20" s="1270"/>
      <c r="Q20" s="152"/>
      <c r="R20" s="413"/>
      <c r="S20" s="364"/>
    </row>
    <row r="21" spans="2:19" x14ac:dyDescent="0.35">
      <c r="B21" s="167"/>
      <c r="C21" s="1772"/>
      <c r="D21" s="560"/>
      <c r="E21" s="1470"/>
      <c r="F21" s="1461"/>
      <c r="G21" s="1263"/>
      <c r="H21" s="1264"/>
      <c r="I21" s="1265"/>
      <c r="J21" s="1266"/>
      <c r="K21" s="1267"/>
      <c r="L21" s="1268"/>
      <c r="M21" s="1269"/>
      <c r="N21" s="1148"/>
      <c r="O21" s="1148"/>
      <c r="P21" s="1270"/>
      <c r="Q21" s="152"/>
      <c r="R21" s="413"/>
      <c r="S21" s="364"/>
    </row>
    <row r="22" spans="2:19" x14ac:dyDescent="0.35">
      <c r="B22" s="167"/>
      <c r="C22" s="1773"/>
      <c r="D22" s="560"/>
      <c r="E22" s="1471"/>
      <c r="F22" s="1463"/>
      <c r="G22" s="551"/>
      <c r="H22" s="1120"/>
      <c r="I22" s="1121"/>
      <c r="J22" s="1010"/>
      <c r="K22" s="1013"/>
      <c r="L22" s="553"/>
      <c r="M22" s="851"/>
      <c r="N22" s="1545"/>
      <c r="O22" s="1545"/>
      <c r="P22" s="554"/>
      <c r="Q22" s="152"/>
      <c r="S22" s="364"/>
    </row>
    <row r="23" spans="2:19" x14ac:dyDescent="0.35">
      <c r="B23" s="167"/>
      <c r="C23" s="1773"/>
      <c r="D23" s="560"/>
      <c r="E23" s="1471"/>
      <c r="F23" s="1463"/>
      <c r="G23" s="551"/>
      <c r="H23" s="1120"/>
      <c r="I23" s="1121"/>
      <c r="J23" s="1010"/>
      <c r="K23" s="1013"/>
      <c r="L23" s="553"/>
      <c r="M23" s="851"/>
      <c r="N23" s="1545"/>
      <c r="O23" s="1545"/>
      <c r="P23" s="554"/>
      <c r="Q23" s="152"/>
      <c r="S23" s="364"/>
    </row>
    <row r="24" spans="2:19" x14ac:dyDescent="0.35">
      <c r="B24" s="167"/>
      <c r="C24" s="1773"/>
      <c r="D24" s="560"/>
      <c r="E24" s="1471"/>
      <c r="F24" s="1463"/>
      <c r="G24" s="551"/>
      <c r="H24" s="1545"/>
      <c r="I24" s="552"/>
      <c r="J24" s="1010"/>
      <c r="K24" s="1013"/>
      <c r="L24" s="553"/>
      <c r="M24" s="851"/>
      <c r="N24" s="1545"/>
      <c r="O24" s="1545"/>
      <c r="P24" s="554"/>
      <c r="Q24" s="152"/>
      <c r="S24" s="364"/>
    </row>
    <row r="25" spans="2:19" x14ac:dyDescent="0.35">
      <c r="B25" s="167"/>
      <c r="C25" s="1774"/>
      <c r="D25" s="560"/>
      <c r="E25" s="1471"/>
      <c r="F25" s="1463"/>
      <c r="G25" s="551"/>
      <c r="H25" s="1545"/>
      <c r="I25" s="552"/>
      <c r="J25" s="1010"/>
      <c r="K25" s="1013"/>
      <c r="L25" s="553"/>
      <c r="M25" s="851"/>
      <c r="N25" s="1545"/>
      <c r="O25" s="1545"/>
      <c r="P25" s="554"/>
      <c r="Q25" s="152"/>
      <c r="S25" s="364"/>
    </row>
    <row r="26" spans="2:19" x14ac:dyDescent="0.35">
      <c r="B26" s="167"/>
      <c r="C26" s="550"/>
      <c r="D26" s="560"/>
      <c r="E26" s="1471"/>
      <c r="F26" s="1463"/>
      <c r="G26" s="551"/>
      <c r="H26" s="1545"/>
      <c r="I26" s="552"/>
      <c r="J26" s="1010"/>
      <c r="K26" s="1013"/>
      <c r="L26" s="553"/>
      <c r="M26" s="851"/>
      <c r="N26" s="1545"/>
      <c r="O26" s="1545"/>
      <c r="P26" s="554"/>
      <c r="Q26" s="152"/>
      <c r="S26" s="364"/>
    </row>
    <row r="27" spans="2:19" x14ac:dyDescent="0.35">
      <c r="B27" s="167"/>
      <c r="C27" s="550"/>
      <c r="D27" s="560"/>
      <c r="E27" s="1471"/>
      <c r="F27" s="1463"/>
      <c r="G27" s="551"/>
      <c r="H27" s="1545"/>
      <c r="I27" s="552"/>
      <c r="J27" s="1010"/>
      <c r="K27" s="1013"/>
      <c r="L27" s="553"/>
      <c r="M27" s="851"/>
      <c r="N27" s="1545"/>
      <c r="O27" s="1545"/>
      <c r="P27" s="554"/>
      <c r="Q27" s="152"/>
      <c r="S27" s="364"/>
    </row>
    <row r="28" spans="2:19" x14ac:dyDescent="0.35">
      <c r="B28" s="167"/>
      <c r="C28" s="550"/>
      <c r="D28" s="560"/>
      <c r="E28" s="1471"/>
      <c r="F28" s="1463"/>
      <c r="G28" s="551"/>
      <c r="H28" s="1120"/>
      <c r="I28" s="1121"/>
      <c r="J28" s="1010"/>
      <c r="K28" s="1013"/>
      <c r="L28" s="553"/>
      <c r="M28" s="851"/>
      <c r="N28" s="1545"/>
      <c r="O28" s="1545"/>
      <c r="P28" s="554"/>
      <c r="Q28" s="152"/>
      <c r="S28" s="364"/>
    </row>
    <row r="29" spans="2:19" ht="7.5" customHeight="1" thickBot="1" x14ac:dyDescent="0.4">
      <c r="B29" s="167"/>
      <c r="C29" s="911"/>
      <c r="D29" s="912"/>
      <c r="E29" s="1472"/>
      <c r="F29" s="1465"/>
      <c r="G29" s="913"/>
      <c r="H29" s="1548"/>
      <c r="I29" s="914"/>
      <c r="J29" s="1014"/>
      <c r="K29" s="1014"/>
      <c r="L29" s="1549"/>
      <c r="M29" s="915"/>
      <c r="N29" s="1548"/>
      <c r="O29" s="1548"/>
      <c r="P29" s="916"/>
      <c r="Q29" s="152"/>
    </row>
    <row r="30" spans="2:19" ht="15" thickBot="1" x14ac:dyDescent="0.4">
      <c r="B30" s="167"/>
      <c r="C30"/>
      <c r="D30" s="524" t="s">
        <v>294</v>
      </c>
      <c r="E30" s="1473">
        <f>SUM(E20:E29)</f>
        <v>0</v>
      </c>
      <c r="F30" s="1474">
        <f>SUM(F20:F29)</f>
        <v>0</v>
      </c>
      <c r="G30" s="422"/>
      <c r="H30" s="423"/>
      <c r="I30" s="525"/>
      <c r="J30" s="112"/>
      <c r="K30" s="112"/>
      <c r="L30" s="112"/>
      <c r="M30" s="112"/>
      <c r="N30" s="112"/>
      <c r="O30" s="525"/>
      <c r="P30" s="525"/>
      <c r="Q30" s="424"/>
    </row>
    <row r="31" spans="2:19" ht="3.75" customHeight="1" thickBot="1" x14ac:dyDescent="0.4">
      <c r="B31" s="167"/>
      <c r="C31" s="149"/>
      <c r="D31" s="149"/>
      <c r="E31" s="1468"/>
      <c r="F31" s="1468"/>
      <c r="G31" s="148"/>
      <c r="H31" s="169"/>
      <c r="I31" s="525"/>
      <c r="J31" s="112"/>
      <c r="K31" s="112"/>
      <c r="L31" s="112"/>
      <c r="M31" s="112"/>
      <c r="N31" s="112"/>
      <c r="O31" s="525"/>
      <c r="P31" s="525"/>
      <c r="Q31" s="424"/>
    </row>
    <row r="32" spans="2:19" ht="15" thickBot="1" x14ac:dyDescent="0.4">
      <c r="B32" s="167"/>
      <c r="C32"/>
      <c r="D32" s="525"/>
      <c r="E32" s="1475" t="s">
        <v>295</v>
      </c>
      <c r="F32" s="1469">
        <f>ROUND((E30+F30),0)</f>
        <v>0</v>
      </c>
      <c r="G32" s="2303" t="str">
        <f>IF('7A'!F32&lt;&gt;0,(IF((ABS('6A'!K123-'7A'!F32)&lt;=10)=TRUE,"",Messages!B55)),"")</f>
        <v/>
      </c>
      <c r="H32" s="2304"/>
      <c r="I32" s="2304"/>
      <c r="J32" s="2304"/>
      <c r="K32" s="2304"/>
      <c r="L32" s="2304"/>
      <c r="M32" s="2304"/>
      <c r="N32" s="2304"/>
      <c r="O32" s="1174"/>
      <c r="P32" s="1174"/>
      <c r="Q32" s="424"/>
    </row>
    <row r="33" spans="2:17" x14ac:dyDescent="0.35">
      <c r="B33" s="167"/>
      <c r="C33"/>
      <c r="D33"/>
      <c r="E33" s="778"/>
      <c r="F33" s="150"/>
      <c r="G33" s="2324"/>
      <c r="H33" s="2324"/>
      <c r="I33" s="2324"/>
      <c r="J33" s="2324"/>
      <c r="K33" s="2324"/>
      <c r="L33" s="112"/>
      <c r="M33" s="127"/>
      <c r="N33" s="19"/>
      <c r="O33"/>
      <c r="P33" s="525"/>
      <c r="Q33" s="424"/>
    </row>
    <row r="34" spans="2:17" ht="15" thickBot="1" x14ac:dyDescent="0.4">
      <c r="B34" s="167"/>
      <c r="C34" s="1733" t="s">
        <v>1064</v>
      </c>
      <c r="D34"/>
      <c r="E34" s="778"/>
      <c r="F34" s="150"/>
      <c r="G34" s="1732"/>
      <c r="H34" s="1732"/>
      <c r="I34" s="1732"/>
      <c r="J34" s="1732"/>
      <c r="K34" s="1732"/>
      <c r="L34" s="112"/>
      <c r="M34" s="127"/>
      <c r="N34" s="19"/>
      <c r="O34"/>
      <c r="P34" s="525"/>
      <c r="Q34" s="424"/>
    </row>
    <row r="35" spans="2:17" x14ac:dyDescent="0.35">
      <c r="B35" s="167"/>
      <c r="C35" s="1738" t="s">
        <v>1065</v>
      </c>
      <c r="D35" s="1739"/>
      <c r="E35" s="1740"/>
      <c r="F35" s="1737"/>
      <c r="G35" s="1732"/>
      <c r="H35" s="1732"/>
      <c r="I35" s="1732"/>
      <c r="J35" s="1732"/>
      <c r="K35" s="1732"/>
      <c r="L35" s="112"/>
      <c r="M35" s="127"/>
      <c r="N35" s="19"/>
      <c r="O35"/>
      <c r="P35" s="525"/>
      <c r="Q35" s="424"/>
    </row>
    <row r="36" spans="2:17" ht="15" thickBot="1" x14ac:dyDescent="0.4">
      <c r="B36" s="167"/>
      <c r="C36" s="1734" t="s">
        <v>1067</v>
      </c>
      <c r="D36" s="1734"/>
      <c r="E36" s="1735"/>
      <c r="F36" s="1736">
        <f>'6C'!K120+'6C'!L120+'6C'!J13</f>
        <v>0</v>
      </c>
      <c r="G36" s="1732"/>
      <c r="H36" s="1732"/>
      <c r="I36" s="1732"/>
      <c r="J36" s="1732"/>
      <c r="K36" s="1732"/>
      <c r="L36" s="112"/>
      <c r="M36" s="127"/>
      <c r="N36" s="19"/>
      <c r="O36"/>
      <c r="P36" s="525"/>
      <c r="Q36" s="424"/>
    </row>
    <row r="37" spans="2:17" ht="15.5" thickTop="1" thickBot="1" x14ac:dyDescent="0.4">
      <c r="B37" s="167"/>
      <c r="C37" t="s">
        <v>1066</v>
      </c>
      <c r="D37"/>
      <c r="E37" s="778"/>
      <c r="F37" s="1771">
        <f>IFERROR(F35/F36,0)</f>
        <v>0</v>
      </c>
      <c r="G37" s="1732"/>
      <c r="H37" s="1732"/>
      <c r="I37" s="1732"/>
      <c r="J37" s="1732"/>
      <c r="K37" s="1732"/>
      <c r="L37" s="112"/>
      <c r="M37" s="127"/>
      <c r="N37" s="19"/>
      <c r="O37"/>
      <c r="P37" s="525"/>
      <c r="Q37" s="424"/>
    </row>
    <row r="38" spans="2:17" ht="7.5" customHeight="1" x14ac:dyDescent="0.35">
      <c r="B38" s="167"/>
      <c r="C38" s="112"/>
      <c r="D38" s="112"/>
      <c r="E38" s="293"/>
      <c r="F38" s="425"/>
      <c r="G38" s="293"/>
      <c r="H38" s="112"/>
      <c r="I38" s="112"/>
      <c r="J38" s="112"/>
      <c r="K38" s="112"/>
      <c r="L38" s="112"/>
      <c r="M38" s="112"/>
      <c r="N38" s="112"/>
      <c r="O38" s="112"/>
      <c r="P38" s="112"/>
      <c r="Q38" s="152"/>
    </row>
    <row r="39" spans="2:17" ht="15" thickBot="1" x14ac:dyDescent="0.4">
      <c r="B39" s="167"/>
      <c r="C39" s="2321" t="s">
        <v>296</v>
      </c>
      <c r="D39" s="2322"/>
      <c r="E39" s="2321"/>
      <c r="F39" s="2321"/>
      <c r="G39" s="2321"/>
      <c r="H39" s="2321"/>
      <c r="I39" s="2321"/>
      <c r="J39" s="2321"/>
      <c r="K39" s="2323"/>
      <c r="L39" s="2321"/>
      <c r="M39" s="2321"/>
      <c r="N39" s="2321"/>
      <c r="O39" s="2321"/>
      <c r="P39" s="2321"/>
      <c r="Q39" s="152"/>
    </row>
    <row r="40" spans="2:17" ht="27" thickBot="1" x14ac:dyDescent="0.4">
      <c r="B40" s="167"/>
      <c r="C40" s="776" t="s">
        <v>586</v>
      </c>
      <c r="D40" s="540" t="s">
        <v>590</v>
      </c>
      <c r="E40" s="1546" t="s">
        <v>282</v>
      </c>
      <c r="F40" s="1546" t="s">
        <v>283</v>
      </c>
      <c r="G40" s="1546" t="s">
        <v>290</v>
      </c>
      <c r="H40" s="419" t="s">
        <v>291</v>
      </c>
      <c r="I40" s="419" t="s">
        <v>292</v>
      </c>
      <c r="J40" s="1546" t="s">
        <v>503</v>
      </c>
      <c r="K40" s="540" t="s">
        <v>646</v>
      </c>
      <c r="L40" s="540" t="s">
        <v>645</v>
      </c>
      <c r="M40" s="418" t="s">
        <v>284</v>
      </c>
      <c r="N40" s="418" t="s">
        <v>293</v>
      </c>
      <c r="O40" s="419" t="s">
        <v>285</v>
      </c>
      <c r="P40" s="1547" t="s">
        <v>468</v>
      </c>
      <c r="Q40" s="152"/>
    </row>
    <row r="41" spans="2:17" x14ac:dyDescent="0.35">
      <c r="B41" s="167"/>
      <c r="C41" s="547"/>
      <c r="D41" s="1162" t="s">
        <v>493</v>
      </c>
      <c r="E41" s="1476"/>
      <c r="F41" s="1459"/>
      <c r="G41" s="548" t="s">
        <v>504</v>
      </c>
      <c r="H41" s="555"/>
      <c r="I41" s="549"/>
      <c r="J41" s="1009" t="s">
        <v>493</v>
      </c>
      <c r="K41" s="1015"/>
      <c r="L41" s="1017" t="s">
        <v>493</v>
      </c>
      <c r="M41" s="556"/>
      <c r="N41" s="555"/>
      <c r="O41" s="555"/>
      <c r="P41" s="557"/>
      <c r="Q41" s="152"/>
    </row>
    <row r="42" spans="2:17" x14ac:dyDescent="0.35">
      <c r="B42" s="167"/>
      <c r="C42" s="550"/>
      <c r="D42" s="560"/>
      <c r="E42" s="1471"/>
      <c r="F42" s="1463"/>
      <c r="G42" s="551"/>
      <c r="H42" s="558"/>
      <c r="I42" s="552"/>
      <c r="J42" s="1010"/>
      <c r="K42" s="1016"/>
      <c r="L42" s="1018"/>
      <c r="M42" s="559"/>
      <c r="N42" s="558"/>
      <c r="O42" s="558"/>
      <c r="P42" s="560"/>
      <c r="Q42" s="152"/>
    </row>
    <row r="43" spans="2:17" ht="7.5" customHeight="1" thickBot="1" x14ac:dyDescent="0.4">
      <c r="B43" s="167"/>
      <c r="C43" s="911"/>
      <c r="D43" s="912"/>
      <c r="E43" s="1472"/>
      <c r="F43" s="1465"/>
      <c r="G43" s="913"/>
      <c r="H43" s="896"/>
      <c r="I43" s="914"/>
      <c r="J43" s="1011"/>
      <c r="K43" s="1014"/>
      <c r="L43" s="1019"/>
      <c r="M43" s="917"/>
      <c r="N43" s="896"/>
      <c r="O43" s="896"/>
      <c r="P43" s="918"/>
      <c r="Q43" s="152"/>
    </row>
    <row r="44" spans="2:17" ht="15" thickBot="1" x14ac:dyDescent="0.4">
      <c r="B44" s="167"/>
      <c r="C44"/>
      <c r="D44" s="524" t="s">
        <v>294</v>
      </c>
      <c r="E44" s="1477">
        <f>SUM(E41:E43)</f>
        <v>0</v>
      </c>
      <c r="F44" s="1478">
        <f>SUM(F41:F43)</f>
        <v>0</v>
      </c>
      <c r="G44" s="148"/>
      <c r="H44" s="525"/>
      <c r="I44" s="112"/>
      <c r="J44" s="112"/>
      <c r="K44" s="112"/>
      <c r="L44" s="112"/>
      <c r="M44" s="112"/>
      <c r="N44" s="112"/>
      <c r="O44" s="112"/>
      <c r="P44" s="112"/>
      <c r="Q44" s="152"/>
    </row>
    <row r="45" spans="2:17" ht="3.75" customHeight="1" thickBot="1" x14ac:dyDescent="0.4">
      <c r="B45" s="167"/>
      <c r="C45" s="525"/>
      <c r="D45" s="525"/>
      <c r="E45" s="1468"/>
      <c r="F45" s="1479"/>
      <c r="G45" s="148"/>
      <c r="H45" s="525"/>
      <c r="I45" s="112"/>
      <c r="J45" s="112"/>
      <c r="K45" s="112"/>
      <c r="L45" s="112"/>
      <c r="M45" s="112"/>
      <c r="N45" s="112"/>
      <c r="O45" s="112"/>
      <c r="P45" s="112"/>
      <c r="Q45" s="152"/>
    </row>
    <row r="46" spans="2:17" ht="16.5" customHeight="1" thickBot="1" x14ac:dyDescent="0.4">
      <c r="B46" s="167"/>
      <c r="C46"/>
      <c r="D46" s="525"/>
      <c r="E46" s="1475" t="s">
        <v>297</v>
      </c>
      <c r="F46" s="1469">
        <f>ROUND((E44+F44),0)</f>
        <v>0</v>
      </c>
      <c r="G46" s="2303" t="str">
        <f>IF((ABS('6A'!Y123-'7A'!F46)&lt;=10)=TRUE,"",Messages!B56)</f>
        <v/>
      </c>
      <c r="H46" s="2304"/>
      <c r="I46" s="2304"/>
      <c r="J46" s="2304"/>
      <c r="K46" s="2304"/>
      <c r="L46" s="2304"/>
      <c r="M46" s="2304"/>
      <c r="N46" s="2304"/>
      <c r="O46" s="525"/>
      <c r="P46" s="112"/>
      <c r="Q46" s="152"/>
    </row>
    <row r="47" spans="2:17" ht="3.75" customHeight="1" thickBot="1" x14ac:dyDescent="0.4">
      <c r="B47" s="889"/>
      <c r="C47"/>
      <c r="D47"/>
      <c r="E47" s="1167"/>
      <c r="F47" s="1167"/>
      <c r="G47"/>
      <c r="H47"/>
      <c r="I47"/>
      <c r="J47"/>
      <c r="K47"/>
      <c r="L47"/>
      <c r="M47"/>
      <c r="N47"/>
      <c r="O47"/>
      <c r="P47"/>
      <c r="Q47" s="919"/>
    </row>
    <row r="48" spans="2:17" ht="15.5" thickTop="1" thickBot="1" x14ac:dyDescent="0.4">
      <c r="B48" s="889"/>
      <c r="C48"/>
      <c r="D48"/>
      <c r="E48" s="1480" t="s">
        <v>591</v>
      </c>
      <c r="F48" s="1481">
        <f>F32+F46</f>
        <v>0</v>
      </c>
      <c r="G48" s="2303" t="str">
        <f>IF('7A'!F48&lt;&gt;0,(IF((ABS('6A'!J123-'7A'!F48)&lt;=10)=TRUE,"",Messages!B58)),"")</f>
        <v/>
      </c>
      <c r="H48" s="2304"/>
      <c r="I48" s="2304"/>
      <c r="J48" s="2304"/>
      <c r="K48" s="2304"/>
      <c r="L48" s="2304"/>
      <c r="M48" s="2304"/>
      <c r="N48" s="2304"/>
      <c r="O48"/>
      <c r="P48"/>
      <c r="Q48" s="919"/>
    </row>
    <row r="49" spans="2:17" ht="9" customHeight="1" thickTop="1" thickBot="1" x14ac:dyDescent="0.4">
      <c r="B49" s="426"/>
      <c r="C49" s="427"/>
      <c r="D49" s="427"/>
      <c r="E49" s="428"/>
      <c r="F49" s="429"/>
      <c r="G49" s="429"/>
      <c r="H49" s="430"/>
      <c r="I49" s="430"/>
      <c r="J49" s="157"/>
      <c r="K49" s="157"/>
      <c r="L49" s="157"/>
      <c r="M49" s="157"/>
      <c r="N49" s="157"/>
      <c r="O49" s="430"/>
      <c r="P49" s="430"/>
      <c r="Q49" s="431"/>
    </row>
  </sheetData>
  <sheetProtection formatCells="0" formatColumns="0" formatRows="0" insertRows="0"/>
  <mergeCells count="14">
    <mergeCell ref="G32:N32"/>
    <mergeCell ref="G46:N46"/>
    <mergeCell ref="G48:N48"/>
    <mergeCell ref="J11:M11"/>
    <mergeCell ref="C3:P3"/>
    <mergeCell ref="C5:M5"/>
    <mergeCell ref="C7:M7"/>
    <mergeCell ref="J8:M8"/>
    <mergeCell ref="J9:M9"/>
    <mergeCell ref="J12:M12"/>
    <mergeCell ref="J13:M13"/>
    <mergeCell ref="C18:P18"/>
    <mergeCell ref="C39:P39"/>
    <mergeCell ref="G33:K33"/>
  </mergeCells>
  <conditionalFormatting sqref="D9">
    <cfRule type="expression" dxfId="51" priority="14">
      <formula>AND($C$9&lt;&gt;"",$D$9="Select…")</formula>
    </cfRule>
    <cfRule type="expression" dxfId="50" priority="15">
      <formula>AND($C9&lt;&gt;"",D9="")</formula>
    </cfRule>
  </conditionalFormatting>
  <conditionalFormatting sqref="D20">
    <cfRule type="expression" dxfId="49" priority="3">
      <formula>AND($C$27&lt;&gt;"",$D$27="Select…")</formula>
    </cfRule>
  </conditionalFormatting>
  <conditionalFormatting sqref="D20:D28">
    <cfRule type="expression" dxfId="48" priority="1">
      <formula>AND($C20&lt;&gt;"",D20="")</formula>
    </cfRule>
  </conditionalFormatting>
  <conditionalFormatting sqref="D41">
    <cfRule type="expression" dxfId="47" priority="16">
      <formula>AND($C$41&lt;&gt;"",$D$41="Select…")</formula>
    </cfRule>
  </conditionalFormatting>
  <conditionalFormatting sqref="D41:D42">
    <cfRule type="expression" dxfId="46" priority="18">
      <formula>AND($C41&lt;&gt;"",D41="")</formula>
    </cfRule>
  </conditionalFormatting>
  <conditionalFormatting sqref="G32:G37">
    <cfRule type="containsText" dxfId="45" priority="8" operator="containsText" text="warning">
      <formula>NOT(ISERROR(SEARCH("warning",G32)))</formula>
    </cfRule>
  </conditionalFormatting>
  <conditionalFormatting sqref="G46">
    <cfRule type="containsText" dxfId="44" priority="7" operator="containsText" text="warning">
      <formula>NOT(ISERROR(SEARCH("warning",G46)))</formula>
    </cfRule>
  </conditionalFormatting>
  <conditionalFormatting sqref="G48">
    <cfRule type="containsText" dxfId="43" priority="6" operator="containsText" text="warning">
      <formula>NOT(ISERROR(SEARCH("warning",G48)))</formula>
    </cfRule>
  </conditionalFormatting>
  <conditionalFormatting sqref="L20:P28">
    <cfRule type="expression" dxfId="42" priority="11">
      <formula>$K20="Non-Recoverable"</formula>
    </cfRule>
  </conditionalFormatting>
  <conditionalFormatting sqref="L41:P42">
    <cfRule type="expression" dxfId="41" priority="25">
      <formula>$K41="Non-Recoverable"</formula>
    </cfRule>
  </conditionalFormatting>
  <dataValidations count="11">
    <dataValidation type="list" allowBlank="1" showInputMessage="1" showErrorMessage="1" sqref="K41" xr:uid="{00000000-0002-0000-1800-000000000000}">
      <formula1>INDIRECT(J20)</formula1>
    </dataValidation>
    <dataValidation type="list" allowBlank="1" showInputMessage="1" showErrorMessage="1" sqref="D41:D42" xr:uid="{00000000-0002-0000-1800-000001000000}">
      <formula1>NonRes_FundSource</formula1>
    </dataValidation>
    <dataValidation type="list" allowBlank="1" showInputMessage="1" showErrorMessage="1" sqref="D9:D12 D20:D28" xr:uid="{00000000-0002-0000-1800-000002000000}">
      <formula1>Fund_Source</formula1>
    </dataValidation>
    <dataValidation type="list" allowBlank="1" showInputMessage="1" showErrorMessage="1" sqref="G41:G42 G20:G28" xr:uid="{00000000-0002-0000-1800-000003000000}">
      <formula1>"Select...,Public,Private"</formula1>
    </dataValidation>
    <dataValidation type="list" allowBlank="1" showInputMessage="1" showErrorMessage="1" sqref="G29 G43" xr:uid="{00000000-0002-0000-1800-000004000000}">
      <formula1>"Public,Private"</formula1>
    </dataValidation>
    <dataValidation type="list" allowBlank="1" showInputMessage="1" showErrorMessage="1" sqref="J41:J43 J20:J29" xr:uid="{00000000-0002-0000-1800-000005000000}">
      <formula1>G_or_L</formula1>
    </dataValidation>
    <dataValidation type="list" allowBlank="1" showInputMessage="1" showErrorMessage="1" sqref="K29" xr:uid="{00000000-0002-0000-1800-000006000000}">
      <formula1>INDIRECT(J20)</formula1>
    </dataValidation>
    <dataValidation type="list" allowBlank="1" showInputMessage="1" showErrorMessage="1" sqref="K42" xr:uid="{00000000-0002-0000-1800-000007000000}">
      <formula1>INDIRECT(J20)</formula1>
    </dataValidation>
    <dataValidation type="list" allowBlank="1" showInputMessage="1" showErrorMessage="1" sqref="K43" xr:uid="{00000000-0002-0000-1800-000008000000}">
      <formula1>INDIRECT(J20)</formula1>
    </dataValidation>
    <dataValidation type="list" allowBlank="1" showInputMessage="1" showErrorMessage="1" sqref="L41:L43 L20:L29" xr:uid="{00000000-0002-0000-1800-000009000000}">
      <formula1>Debt_Type</formula1>
    </dataValidation>
    <dataValidation type="list" allowBlank="1" showInputMessage="1" showErrorMessage="1" sqref="K20:K28" xr:uid="{00000000-0002-0000-1800-00000A000000}">
      <formula1>INDIRECT(J20)</formula1>
    </dataValidation>
  </dataValidations>
  <pageMargins left="0.25" right="0.25" top="0.75" bottom="0.75" header="0.3" footer="0.3"/>
  <pageSetup paperSize="5" scale="83" orientation="landscape" r:id="rId1"/>
  <headerFooter>
    <oddFooter>&amp;LForm 7A
Financing Sources&amp;CCFA Forms</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L56"/>
  <sheetViews>
    <sheetView showGridLines="0" zoomScaleNormal="100" zoomScaleSheetLayoutView="100" workbookViewId="0">
      <selection activeCell="K19" sqref="K19"/>
    </sheetView>
  </sheetViews>
  <sheetFormatPr defaultColWidth="9.1796875" defaultRowHeight="14.5" x14ac:dyDescent="0.35"/>
  <cols>
    <col min="1" max="2" width="1.7265625" style="311" customWidth="1"/>
    <col min="3" max="3" width="21.54296875" style="311" bestFit="1" customWidth="1"/>
    <col min="4" max="17" width="8.54296875" style="311" bestFit="1" customWidth="1"/>
    <col min="18" max="20" width="3" style="311" customWidth="1"/>
    <col min="21" max="34" width="8.54296875" style="311" bestFit="1" customWidth="1"/>
    <col min="35" max="35" width="9.81640625" style="311" bestFit="1" customWidth="1"/>
    <col min="36" max="36" width="2.26953125" style="311" customWidth="1"/>
    <col min="37" max="37" width="24.26953125" style="311" customWidth="1"/>
    <col min="38" max="38" width="20.26953125" style="311" bestFit="1" customWidth="1"/>
    <col min="39" max="16384" width="9.1796875" style="311"/>
  </cols>
  <sheetData>
    <row r="1" spans="2:36" ht="9" customHeight="1" thickBot="1" x14ac:dyDescent="0.4"/>
    <row r="2" spans="2:36" ht="9" customHeight="1" x14ac:dyDescent="0.4">
      <c r="B2" s="1587"/>
      <c r="C2" s="335"/>
      <c r="D2" s="335"/>
      <c r="E2" s="335"/>
      <c r="F2" s="335"/>
      <c r="G2" s="335"/>
      <c r="H2" s="335"/>
      <c r="I2" s="335"/>
      <c r="J2" s="335"/>
      <c r="K2" s="335"/>
      <c r="L2" s="920"/>
      <c r="M2" s="920"/>
      <c r="N2" s="920"/>
      <c r="O2" s="920"/>
      <c r="P2" s="920"/>
      <c r="Q2" s="920"/>
      <c r="R2" s="921"/>
      <c r="S2" s="1588"/>
      <c r="T2" s="987"/>
      <c r="U2" s="920"/>
      <c r="V2" s="920"/>
      <c r="W2" s="920"/>
      <c r="X2" s="920"/>
      <c r="Y2" s="920"/>
      <c r="Z2" s="920"/>
      <c r="AA2" s="920"/>
      <c r="AB2" s="920"/>
      <c r="AC2" s="920"/>
      <c r="AD2" s="920"/>
      <c r="AE2" s="920"/>
      <c r="AF2" s="920"/>
      <c r="AG2" s="920"/>
      <c r="AH2" s="920"/>
      <c r="AI2" s="920"/>
      <c r="AJ2" s="921"/>
    </row>
    <row r="3" spans="2:36" ht="18.5" x14ac:dyDescent="0.45">
      <c r="B3" s="1589"/>
      <c r="C3" s="2139" t="s">
        <v>944</v>
      </c>
      <c r="D3" s="2139"/>
      <c r="E3" s="2139"/>
      <c r="F3" s="2139"/>
      <c r="G3" s="2139"/>
      <c r="H3" s="2139"/>
      <c r="I3" s="2139"/>
      <c r="J3" s="2139"/>
      <c r="K3" s="2139"/>
      <c r="L3" s="2139"/>
      <c r="M3" s="2139"/>
      <c r="N3" s="2139"/>
      <c r="O3" s="2139"/>
      <c r="P3" s="2139"/>
      <c r="Q3" s="2139"/>
      <c r="R3" s="1590"/>
      <c r="S3" s="1591"/>
      <c r="T3" s="1592"/>
      <c r="U3" s="2139" t="s">
        <v>945</v>
      </c>
      <c r="V3" s="2139"/>
      <c r="W3" s="2139"/>
      <c r="X3" s="2139"/>
      <c r="Y3" s="2139"/>
      <c r="Z3" s="2139"/>
      <c r="AA3" s="2139"/>
      <c r="AB3" s="2139"/>
      <c r="AC3" s="2139"/>
      <c r="AD3" s="2139"/>
      <c r="AE3" s="2139"/>
      <c r="AF3" s="2139"/>
      <c r="AG3" s="2139"/>
      <c r="AH3" s="2139"/>
      <c r="AI3" s="2139"/>
      <c r="AJ3" s="919"/>
    </row>
    <row r="4" spans="2:36" ht="15" customHeight="1" x14ac:dyDescent="0.4">
      <c r="B4" s="1589"/>
      <c r="C4" s="115"/>
      <c r="D4" s="115"/>
      <c r="E4" s="115"/>
      <c r="F4" s="115"/>
      <c r="G4" s="115"/>
      <c r="H4" s="115"/>
      <c r="I4" s="115"/>
      <c r="J4" s="115"/>
      <c r="K4" s="115"/>
      <c r="L4"/>
      <c r="M4"/>
      <c r="N4"/>
      <c r="O4"/>
      <c r="P4"/>
      <c r="Q4"/>
      <c r="R4" s="919"/>
      <c r="T4" s="889"/>
      <c r="U4"/>
      <c r="V4"/>
      <c r="W4"/>
      <c r="X4"/>
      <c r="Y4"/>
      <c r="Z4"/>
      <c r="AA4"/>
      <c r="AB4"/>
      <c r="AC4"/>
      <c r="AD4"/>
      <c r="AE4"/>
      <c r="AF4"/>
      <c r="AG4"/>
      <c r="AH4"/>
      <c r="AI4"/>
      <c r="AJ4" s="919"/>
    </row>
    <row r="5" spans="2:36" ht="15" thickBot="1" x14ac:dyDescent="0.4">
      <c r="B5" s="398"/>
      <c r="C5" s="2340" t="str">
        <f>IF('1'!G5="",Messages!B3,(CONCATENATE("Project Name: ",'1'!G5)))</f>
        <v>Enter Project Name on Form 1</v>
      </c>
      <c r="D5" s="2340"/>
      <c r="E5" s="2340"/>
      <c r="F5" s="2340"/>
      <c r="G5" s="2340"/>
      <c r="H5" s="2340"/>
      <c r="I5" s="2340"/>
      <c r="J5" s="2340"/>
      <c r="K5" s="112"/>
      <c r="L5" s="113" t="s">
        <v>946</v>
      </c>
      <c r="M5" s="1593"/>
      <c r="N5" s="112"/>
      <c r="O5" s="112"/>
      <c r="P5" s="112"/>
      <c r="Q5" s="112"/>
      <c r="R5" s="152"/>
      <c r="S5" s="475"/>
      <c r="T5" s="889"/>
      <c r="U5" s="2340" t="str">
        <f>C5</f>
        <v>Enter Project Name on Form 1</v>
      </c>
      <c r="V5" s="2340"/>
      <c r="W5" s="2340"/>
      <c r="X5" s="2340"/>
      <c r="Y5" s="2340"/>
      <c r="Z5" s="2340"/>
      <c r="AA5" s="2340"/>
      <c r="AB5" s="2340"/>
      <c r="AC5" s="112"/>
      <c r="AD5" s="113" t="s">
        <v>946</v>
      </c>
      <c r="AE5" s="1594" t="str">
        <f>IF(M5="","",M5)</f>
        <v/>
      </c>
      <c r="AF5"/>
      <c r="AG5"/>
      <c r="AH5"/>
      <c r="AI5"/>
      <c r="AJ5" s="919"/>
    </row>
    <row r="6" spans="2:36" ht="15" customHeight="1" x14ac:dyDescent="0.35">
      <c r="B6" s="398"/>
      <c r="C6" s="112"/>
      <c r="D6" s="435"/>
      <c r="E6" s="1595"/>
      <c r="F6" s="463"/>
      <c r="G6" s="1596"/>
      <c r="H6" s="435"/>
      <c r="I6" s="435"/>
      <c r="J6" s="435"/>
      <c r="K6" s="303"/>
      <c r="L6"/>
      <c r="M6"/>
      <c r="N6"/>
      <c r="O6"/>
      <c r="P6"/>
      <c r="Q6"/>
      <c r="R6" s="919"/>
      <c r="T6" s="889"/>
      <c r="U6"/>
      <c r="V6"/>
      <c r="W6"/>
      <c r="X6"/>
      <c r="Y6"/>
      <c r="Z6"/>
      <c r="AA6"/>
      <c r="AB6"/>
      <c r="AC6"/>
      <c r="AD6"/>
      <c r="AE6"/>
      <c r="AF6"/>
      <c r="AG6"/>
      <c r="AH6"/>
      <c r="AI6"/>
      <c r="AJ6" s="919"/>
    </row>
    <row r="7" spans="2:36" ht="15" customHeight="1" thickBot="1" x14ac:dyDescent="0.4">
      <c r="B7" s="398"/>
      <c r="C7"/>
      <c r="D7"/>
      <c r="E7"/>
      <c r="F7"/>
      <c r="G7"/>
      <c r="H7"/>
      <c r="I7"/>
      <c r="J7"/>
      <c r="K7"/>
      <c r="L7"/>
      <c r="M7"/>
      <c r="N7"/>
      <c r="O7"/>
      <c r="P7"/>
      <c r="Q7"/>
      <c r="R7" s="919"/>
      <c r="T7" s="889"/>
      <c r="U7"/>
      <c r="V7"/>
      <c r="W7"/>
      <c r="X7"/>
      <c r="Y7"/>
      <c r="Z7"/>
      <c r="AA7"/>
      <c r="AB7"/>
      <c r="AC7"/>
      <c r="AD7"/>
      <c r="AE7"/>
      <c r="AF7"/>
      <c r="AG7"/>
      <c r="AH7"/>
      <c r="AI7"/>
      <c r="AJ7" s="919"/>
    </row>
    <row r="8" spans="2:36" ht="15" customHeight="1" x14ac:dyDescent="0.35">
      <c r="B8" s="398"/>
      <c r="C8" s="126" t="s">
        <v>947</v>
      </c>
      <c r="D8" s="1597" t="s">
        <v>948</v>
      </c>
      <c r="E8" s="1598" t="s">
        <v>949</v>
      </c>
      <c r="F8" s="1598" t="s">
        <v>950</v>
      </c>
      <c r="G8" s="1598" t="s">
        <v>951</v>
      </c>
      <c r="H8" s="1598" t="s">
        <v>952</v>
      </c>
      <c r="I8" s="1598" t="s">
        <v>953</v>
      </c>
      <c r="J8" s="1598" t="s">
        <v>563</v>
      </c>
      <c r="K8" s="1598" t="s">
        <v>953</v>
      </c>
      <c r="L8" s="1598" t="s">
        <v>951</v>
      </c>
      <c r="M8" s="1598" t="s">
        <v>951</v>
      </c>
      <c r="N8" s="1598" t="s">
        <v>563</v>
      </c>
      <c r="O8" s="1598" t="s">
        <v>954</v>
      </c>
      <c r="P8" s="1598" t="s">
        <v>948</v>
      </c>
      <c r="Q8" s="1599" t="s">
        <v>949</v>
      </c>
      <c r="R8" s="1600"/>
      <c r="S8" s="1601"/>
      <c r="T8" s="889"/>
      <c r="U8" s="1597" t="s">
        <v>950</v>
      </c>
      <c r="V8" s="1598" t="s">
        <v>951</v>
      </c>
      <c r="W8" s="1598" t="s">
        <v>952</v>
      </c>
      <c r="X8" s="1598" t="s">
        <v>953</v>
      </c>
      <c r="Y8" s="1598" t="s">
        <v>563</v>
      </c>
      <c r="Z8" s="1598" t="s">
        <v>953</v>
      </c>
      <c r="AA8" s="1598" t="s">
        <v>951</v>
      </c>
      <c r="AB8" s="1598" t="s">
        <v>951</v>
      </c>
      <c r="AC8" s="1598" t="s">
        <v>563</v>
      </c>
      <c r="AD8" s="1598" t="s">
        <v>954</v>
      </c>
      <c r="AE8" s="1598" t="s">
        <v>948</v>
      </c>
      <c r="AF8" s="1602" t="s">
        <v>949</v>
      </c>
      <c r="AG8" s="1602" t="s">
        <v>950</v>
      </c>
      <c r="AH8" s="1599" t="s">
        <v>951</v>
      </c>
      <c r="AI8"/>
      <c r="AJ8" s="919"/>
    </row>
    <row r="9" spans="2:36" ht="15" customHeight="1" thickBot="1" x14ac:dyDescent="0.4">
      <c r="B9" s="398"/>
      <c r="C9" s="126" t="s">
        <v>955</v>
      </c>
      <c r="D9" s="1603"/>
      <c r="E9" s="1604"/>
      <c r="F9" s="1604"/>
      <c r="G9" s="1604"/>
      <c r="H9" s="1604"/>
      <c r="I9" s="1604"/>
      <c r="J9" s="1604"/>
      <c r="K9" s="1604"/>
      <c r="L9" s="1604"/>
      <c r="M9" s="1604"/>
      <c r="N9" s="1604"/>
      <c r="O9" s="1604"/>
      <c r="P9" s="1604"/>
      <c r="Q9" s="1605"/>
      <c r="R9" s="1606"/>
      <c r="S9" s="1607"/>
      <c r="T9" s="889"/>
      <c r="U9" s="1608"/>
      <c r="V9" s="1604"/>
      <c r="W9" s="1604"/>
      <c r="X9" s="1604"/>
      <c r="Y9" s="1604"/>
      <c r="Z9" s="1604"/>
      <c r="AA9" s="1609"/>
      <c r="AB9" s="1604"/>
      <c r="AC9" s="1604"/>
      <c r="AD9" s="1604"/>
      <c r="AE9" s="1604"/>
      <c r="AF9" s="1604"/>
      <c r="AG9" s="1604"/>
      <c r="AH9" s="1605"/>
      <c r="AI9" s="1610"/>
      <c r="AJ9" s="919"/>
    </row>
    <row r="10" spans="2:36" ht="15" customHeight="1" thickBot="1" x14ac:dyDescent="0.4">
      <c r="B10" s="398"/>
      <c r="C10" s="112"/>
      <c r="D10"/>
      <c r="E10"/>
      <c r="F10"/>
      <c r="G10"/>
      <c r="H10"/>
      <c r="I10"/>
      <c r="J10"/>
      <c r="K10"/>
      <c r="L10"/>
      <c r="M10"/>
      <c r="N10"/>
      <c r="O10"/>
      <c r="P10"/>
      <c r="Q10"/>
      <c r="R10" s="919"/>
      <c r="T10" s="889"/>
      <c r="U10"/>
      <c r="V10"/>
      <c r="W10"/>
      <c r="X10"/>
      <c r="Y10"/>
      <c r="Z10"/>
      <c r="AA10"/>
      <c r="AB10"/>
      <c r="AC10"/>
      <c r="AD10"/>
      <c r="AE10"/>
      <c r="AF10"/>
      <c r="AG10"/>
      <c r="AH10"/>
      <c r="AI10"/>
      <c r="AJ10" s="919"/>
    </row>
    <row r="11" spans="2:36" ht="15" customHeight="1" thickBot="1" x14ac:dyDescent="0.4">
      <c r="B11" s="398"/>
      <c r="C11" s="2341" t="s">
        <v>956</v>
      </c>
      <c r="D11" s="2342"/>
      <c r="E11" s="2342"/>
      <c r="F11" s="2342"/>
      <c r="G11" s="2342"/>
      <c r="H11" s="2342"/>
      <c r="I11" s="2342"/>
      <c r="J11" s="2342"/>
      <c r="K11" s="2342"/>
      <c r="L11" s="2342"/>
      <c r="M11" s="2342"/>
      <c r="N11" s="2342"/>
      <c r="O11" s="2342"/>
      <c r="P11" s="2342"/>
      <c r="Q11" s="2343"/>
      <c r="R11" s="1611"/>
      <c r="S11" s="1612"/>
      <c r="T11" s="889"/>
      <c r="U11" s="2344" t="s">
        <v>957</v>
      </c>
      <c r="V11" s="2345"/>
      <c r="W11" s="2345"/>
      <c r="X11" s="2345"/>
      <c r="Y11" s="2345"/>
      <c r="Z11" s="2345"/>
      <c r="AA11" s="2345"/>
      <c r="AB11" s="2345"/>
      <c r="AC11" s="2345"/>
      <c r="AD11" s="2345"/>
      <c r="AE11" s="2345"/>
      <c r="AF11" s="2345"/>
      <c r="AG11" s="2345"/>
      <c r="AH11" s="2345"/>
      <c r="AI11" s="2346"/>
      <c r="AJ11" s="919"/>
    </row>
    <row r="12" spans="2:36" ht="15" customHeight="1" thickBot="1" x14ac:dyDescent="0.4">
      <c r="B12" s="398"/>
      <c r="C12" s="1613" t="s">
        <v>280</v>
      </c>
      <c r="D12"/>
      <c r="E12"/>
      <c r="F12"/>
      <c r="G12"/>
      <c r="H12"/>
      <c r="I12"/>
      <c r="J12"/>
      <c r="K12"/>
      <c r="L12"/>
      <c r="M12"/>
      <c r="N12"/>
      <c r="O12"/>
      <c r="P12"/>
      <c r="Q12"/>
      <c r="R12" s="919"/>
      <c r="T12" s="889"/>
      <c r="U12"/>
      <c r="V12"/>
      <c r="W12"/>
      <c r="X12"/>
      <c r="Y12"/>
      <c r="Z12"/>
      <c r="AA12"/>
      <c r="AB12"/>
      <c r="AC12"/>
      <c r="AD12"/>
      <c r="AE12"/>
      <c r="AF12"/>
      <c r="AG12"/>
      <c r="AH12"/>
      <c r="AI12" s="1614" t="s">
        <v>958</v>
      </c>
      <c r="AJ12" s="919"/>
    </row>
    <row r="13" spans="2:36" ht="15" customHeight="1" x14ac:dyDescent="0.35">
      <c r="B13" s="398"/>
      <c r="C13" s="1615"/>
      <c r="D13" s="1616"/>
      <c r="E13" s="1617"/>
      <c r="F13" s="1617"/>
      <c r="G13" s="1617"/>
      <c r="H13" s="1617"/>
      <c r="I13" s="1617"/>
      <c r="J13" s="1617"/>
      <c r="K13" s="1617"/>
      <c r="L13" s="1617"/>
      <c r="M13" s="1617"/>
      <c r="N13" s="1617"/>
      <c r="O13" s="1617"/>
      <c r="P13" s="1617"/>
      <c r="Q13" s="1618"/>
      <c r="R13" s="1619"/>
      <c r="S13" s="1620"/>
      <c r="T13" s="1621"/>
      <c r="U13" s="1622"/>
      <c r="V13" s="1617"/>
      <c r="W13" s="1617"/>
      <c r="X13" s="1617"/>
      <c r="Y13" s="1617"/>
      <c r="Z13" s="1617"/>
      <c r="AA13" s="1617"/>
      <c r="AB13" s="1617"/>
      <c r="AC13" s="1617"/>
      <c r="AD13" s="1617"/>
      <c r="AE13" s="1617"/>
      <c r="AF13" s="1617"/>
      <c r="AG13" s="1617"/>
      <c r="AH13" s="1618"/>
      <c r="AI13" s="1623">
        <f>SUM(D13:Q13)+SUM(U13:AH13)</f>
        <v>0</v>
      </c>
      <c r="AJ13" s="919"/>
    </row>
    <row r="14" spans="2:36" ht="15" customHeight="1" x14ac:dyDescent="0.35">
      <c r="B14" s="398"/>
      <c r="C14" s="1624"/>
      <c r="D14" s="1625"/>
      <c r="E14" s="1626"/>
      <c r="F14" s="1626"/>
      <c r="G14" s="1626"/>
      <c r="H14" s="1626"/>
      <c r="I14" s="1626"/>
      <c r="J14" s="1626"/>
      <c r="K14" s="1626"/>
      <c r="L14" s="1626"/>
      <c r="M14" s="1626"/>
      <c r="N14" s="1626"/>
      <c r="O14" s="1626"/>
      <c r="P14" s="1626"/>
      <c r="Q14" s="1627"/>
      <c r="R14" s="1619"/>
      <c r="S14" s="1620"/>
      <c r="T14" s="1621"/>
      <c r="U14" s="1628"/>
      <c r="V14" s="1626"/>
      <c r="W14" s="1626"/>
      <c r="X14" s="1626"/>
      <c r="Y14" s="1626"/>
      <c r="Z14" s="1626"/>
      <c r="AA14" s="1626"/>
      <c r="AB14" s="1626"/>
      <c r="AC14" s="1626"/>
      <c r="AD14" s="1626"/>
      <c r="AE14" s="1626"/>
      <c r="AF14" s="1626"/>
      <c r="AG14" s="1626"/>
      <c r="AH14" s="1627"/>
      <c r="AI14" s="1629">
        <f>SUM(D14:Q14)+SUM(U14:AH14)</f>
        <v>0</v>
      </c>
      <c r="AJ14" s="919"/>
    </row>
    <row r="15" spans="2:36" ht="15" customHeight="1" x14ac:dyDescent="0.35">
      <c r="B15" s="398"/>
      <c r="C15" s="1624"/>
      <c r="D15" s="1625"/>
      <c r="E15" s="1626"/>
      <c r="F15" s="1626"/>
      <c r="G15" s="1626"/>
      <c r="H15" s="1626"/>
      <c r="I15" s="1626"/>
      <c r="J15" s="1626"/>
      <c r="K15" s="1626"/>
      <c r="L15" s="1626"/>
      <c r="M15" s="1626"/>
      <c r="N15" s="1626"/>
      <c r="O15" s="1626"/>
      <c r="P15" s="1626"/>
      <c r="Q15" s="1627"/>
      <c r="R15" s="1619"/>
      <c r="S15" s="1620"/>
      <c r="T15" s="1621"/>
      <c r="U15" s="1628"/>
      <c r="V15" s="1626"/>
      <c r="W15" s="1626"/>
      <c r="X15" s="1626"/>
      <c r="Y15" s="1626"/>
      <c r="Z15" s="1626"/>
      <c r="AA15" s="1626"/>
      <c r="AB15" s="1626"/>
      <c r="AC15" s="1626"/>
      <c r="AD15" s="1626"/>
      <c r="AE15" s="1626"/>
      <c r="AF15" s="1626"/>
      <c r="AG15" s="1626"/>
      <c r="AH15" s="1627"/>
      <c r="AI15" s="1630">
        <f>SUM(D15:Q15)+SUM(U15:AH15)</f>
        <v>0</v>
      </c>
      <c r="AJ15" s="919"/>
    </row>
    <row r="16" spans="2:36" ht="15" customHeight="1" thickBot="1" x14ac:dyDescent="0.4">
      <c r="B16" s="398"/>
      <c r="C16" s="1624"/>
      <c r="D16" s="1631"/>
      <c r="E16" s="1632"/>
      <c r="F16" s="1632"/>
      <c r="G16" s="1632"/>
      <c r="H16" s="1632"/>
      <c r="I16" s="1632"/>
      <c r="J16" s="1632"/>
      <c r="K16" s="1632"/>
      <c r="L16" s="1632"/>
      <c r="M16" s="1632"/>
      <c r="N16" s="1632"/>
      <c r="O16" s="1632"/>
      <c r="P16" s="1632"/>
      <c r="Q16" s="1633"/>
      <c r="R16" s="1619"/>
      <c r="S16" s="1620"/>
      <c r="T16" s="1621"/>
      <c r="U16" s="1634"/>
      <c r="V16" s="1632"/>
      <c r="W16" s="1632"/>
      <c r="X16" s="1632"/>
      <c r="Y16" s="1632"/>
      <c r="Z16" s="1632"/>
      <c r="AA16" s="1632"/>
      <c r="AB16" s="1632"/>
      <c r="AC16" s="1632"/>
      <c r="AD16" s="1632"/>
      <c r="AE16" s="1632"/>
      <c r="AF16" s="1632"/>
      <c r="AG16" s="1632"/>
      <c r="AH16" s="1633"/>
      <c r="AI16" s="1635">
        <f>SUM(D16:Q16)+SUM(U16:AH16)</f>
        <v>0</v>
      </c>
      <c r="AJ16" s="919"/>
    </row>
    <row r="17" spans="2:38" ht="15" customHeight="1" thickBot="1" x14ac:dyDescent="0.4">
      <c r="B17" s="398"/>
      <c r="C17" s="1636" t="s">
        <v>959</v>
      </c>
      <c r="D17" s="1637">
        <f>SUM(D13:D16)</f>
        <v>0</v>
      </c>
      <c r="E17" s="1638">
        <f t="shared" ref="E17:Q17" si="0">SUM(E13:E16)</f>
        <v>0</v>
      </c>
      <c r="F17" s="1638">
        <f t="shared" si="0"/>
        <v>0</v>
      </c>
      <c r="G17" s="1638">
        <f t="shared" si="0"/>
        <v>0</v>
      </c>
      <c r="H17" s="1638">
        <f t="shared" si="0"/>
        <v>0</v>
      </c>
      <c r="I17" s="1638">
        <f t="shared" si="0"/>
        <v>0</v>
      </c>
      <c r="J17" s="1638">
        <f t="shared" si="0"/>
        <v>0</v>
      </c>
      <c r="K17" s="1638">
        <f t="shared" si="0"/>
        <v>0</v>
      </c>
      <c r="L17" s="1638">
        <f t="shared" si="0"/>
        <v>0</v>
      </c>
      <c r="M17" s="1638">
        <f t="shared" si="0"/>
        <v>0</v>
      </c>
      <c r="N17" s="1638">
        <f t="shared" si="0"/>
        <v>0</v>
      </c>
      <c r="O17" s="1638">
        <f t="shared" si="0"/>
        <v>0</v>
      </c>
      <c r="P17" s="1638">
        <f t="shared" si="0"/>
        <v>0</v>
      </c>
      <c r="Q17" s="1639">
        <f t="shared" si="0"/>
        <v>0</v>
      </c>
      <c r="R17" s="1619"/>
      <c r="S17" s="1620"/>
      <c r="T17" s="1621"/>
      <c r="U17" s="1637">
        <f t="shared" ref="U17:AF17" si="1">SUM(U13:U16)</f>
        <v>0</v>
      </c>
      <c r="V17" s="1638">
        <f t="shared" si="1"/>
        <v>0</v>
      </c>
      <c r="W17" s="1638">
        <f t="shared" si="1"/>
        <v>0</v>
      </c>
      <c r="X17" s="1638">
        <f t="shared" si="1"/>
        <v>0</v>
      </c>
      <c r="Y17" s="1638">
        <f t="shared" si="1"/>
        <v>0</v>
      </c>
      <c r="Z17" s="1638">
        <f t="shared" si="1"/>
        <v>0</v>
      </c>
      <c r="AA17" s="1638">
        <f t="shared" si="1"/>
        <v>0</v>
      </c>
      <c r="AB17" s="1638">
        <f t="shared" si="1"/>
        <v>0</v>
      </c>
      <c r="AC17" s="1638">
        <f t="shared" si="1"/>
        <v>0</v>
      </c>
      <c r="AD17" s="1638">
        <f t="shared" si="1"/>
        <v>0</v>
      </c>
      <c r="AE17" s="1638">
        <f t="shared" si="1"/>
        <v>0</v>
      </c>
      <c r="AF17" s="1640">
        <f t="shared" si="1"/>
        <v>0</v>
      </c>
      <c r="AG17" s="1640">
        <f>SUM(AG13:AG16)</f>
        <v>0</v>
      </c>
      <c r="AH17" s="1639">
        <f>SUM(AH13:AH16)</f>
        <v>0</v>
      </c>
      <c r="AI17" s="1641">
        <f>ROUND((SUM(AI13:AI16)),0)</f>
        <v>0</v>
      </c>
      <c r="AJ17" s="919"/>
      <c r="AK17" s="1642"/>
      <c r="AL17" s="1643"/>
    </row>
    <row r="18" spans="2:38" ht="3.75" customHeight="1" x14ac:dyDescent="0.35">
      <c r="B18" s="398"/>
      <c r="C18" s="19"/>
      <c r="D18" s="60"/>
      <c r="E18" s="61"/>
      <c r="F18" s="1644"/>
      <c r="G18" s="1645"/>
      <c r="H18" s="60"/>
      <c r="I18" s="60"/>
      <c r="J18" s="60"/>
      <c r="K18" s="60"/>
      <c r="L18" s="60"/>
      <c r="M18" s="1167"/>
      <c r="N18" s="1167"/>
      <c r="O18" s="1167"/>
      <c r="P18" s="1167"/>
      <c r="Q18" s="1167"/>
      <c r="R18" s="1646"/>
      <c r="S18" s="1579"/>
      <c r="T18" s="1621"/>
      <c r="U18" s="1167"/>
      <c r="V18" s="1167"/>
      <c r="W18" s="1167"/>
      <c r="X18" s="1167"/>
      <c r="Y18" s="1167"/>
      <c r="Z18" s="1167"/>
      <c r="AA18" s="1167"/>
      <c r="AB18" s="1167"/>
      <c r="AC18" s="1167"/>
      <c r="AD18" s="1167"/>
      <c r="AE18" s="1167"/>
      <c r="AF18" s="1167"/>
      <c r="AG18" s="1167"/>
      <c r="AH18" s="1167"/>
      <c r="AI18" s="1167"/>
      <c r="AJ18" s="919"/>
      <c r="AK18" s="1642"/>
      <c r="AL18" s="1643"/>
    </row>
    <row r="19" spans="2:38" ht="15" customHeight="1" thickBot="1" x14ac:dyDescent="0.4">
      <c r="B19" s="398"/>
      <c r="C19" s="1647" t="s">
        <v>185</v>
      </c>
      <c r="D19" s="1648"/>
      <c r="E19" s="1648"/>
      <c r="F19" s="1648"/>
      <c r="G19" s="1648"/>
      <c r="H19" s="1648"/>
      <c r="I19" s="1648"/>
      <c r="J19" s="1648"/>
      <c r="K19" s="1648"/>
      <c r="L19" s="1648"/>
      <c r="M19" s="1648"/>
      <c r="N19" s="1648"/>
      <c r="O19" s="1648"/>
      <c r="P19" s="1648"/>
      <c r="Q19" s="1648"/>
      <c r="R19" s="1646"/>
      <c r="S19" s="1579"/>
      <c r="T19" s="1621"/>
      <c r="U19" s="1648"/>
      <c r="V19" s="1648"/>
      <c r="W19" s="1648"/>
      <c r="X19" s="1648"/>
      <c r="Y19" s="1648"/>
      <c r="Z19" s="1648"/>
      <c r="AA19" s="1648"/>
      <c r="AB19" s="1648"/>
      <c r="AC19" s="1648"/>
      <c r="AD19" s="1648"/>
      <c r="AE19" s="1648"/>
      <c r="AF19" s="1648"/>
      <c r="AG19" s="1648"/>
      <c r="AH19" s="1648"/>
      <c r="AI19" s="1648"/>
      <c r="AJ19" s="919"/>
      <c r="AK19" s="1642"/>
      <c r="AL19" s="1643"/>
    </row>
    <row r="20" spans="2:38" ht="15" customHeight="1" thickBot="1" x14ac:dyDescent="0.4">
      <c r="B20" s="398"/>
      <c r="C20" s="1649" t="s">
        <v>529</v>
      </c>
      <c r="D20" s="1167"/>
      <c r="E20" s="1167"/>
      <c r="F20" s="1167"/>
      <c r="G20" s="1167"/>
      <c r="H20" s="1167"/>
      <c r="I20" s="1167"/>
      <c r="J20" s="1167"/>
      <c r="K20" s="1167"/>
      <c r="L20" s="1167"/>
      <c r="M20" s="1167"/>
      <c r="N20" s="1167"/>
      <c r="O20" s="1167"/>
      <c r="P20" s="1167"/>
      <c r="Q20" s="1167"/>
      <c r="R20" s="1646"/>
      <c r="S20" s="1579"/>
      <c r="T20" s="1621"/>
      <c r="U20" s="1167"/>
      <c r="V20" s="1167"/>
      <c r="W20" s="1167"/>
      <c r="X20" s="1167"/>
      <c r="Y20" s="1167"/>
      <c r="Z20" s="1167"/>
      <c r="AA20" s="1167"/>
      <c r="AB20" s="1167"/>
      <c r="AC20" s="1167"/>
      <c r="AD20" s="1167"/>
      <c r="AE20" s="1167"/>
      <c r="AF20" s="1167"/>
      <c r="AG20" s="1167"/>
      <c r="AH20" s="1167"/>
      <c r="AI20" s="1167"/>
      <c r="AJ20" s="919"/>
    </row>
    <row r="21" spans="2:38" ht="15" customHeight="1" x14ac:dyDescent="0.35">
      <c r="B21" s="398"/>
      <c r="C21" s="1650"/>
      <c r="D21" s="1616"/>
      <c r="E21" s="1617"/>
      <c r="F21" s="1617"/>
      <c r="G21" s="1617"/>
      <c r="H21" s="1617"/>
      <c r="I21" s="1617"/>
      <c r="J21" s="1617"/>
      <c r="K21" s="1617"/>
      <c r="L21" s="1617"/>
      <c r="M21" s="1617"/>
      <c r="N21" s="1617"/>
      <c r="O21" s="1617"/>
      <c r="P21" s="1617"/>
      <c r="Q21" s="1618"/>
      <c r="R21" s="1619"/>
      <c r="S21" s="1620"/>
      <c r="T21" s="1621"/>
      <c r="U21" s="1622"/>
      <c r="V21" s="1617"/>
      <c r="W21" s="1617"/>
      <c r="X21" s="1617"/>
      <c r="Y21" s="1617"/>
      <c r="Z21" s="1617"/>
      <c r="AA21" s="1617"/>
      <c r="AB21" s="1617"/>
      <c r="AC21" s="1617"/>
      <c r="AD21" s="1617"/>
      <c r="AE21" s="1617"/>
      <c r="AF21" s="1617"/>
      <c r="AG21" s="1617"/>
      <c r="AH21" s="1618"/>
      <c r="AI21" s="1651">
        <f t="shared" ref="AI21:AI26" si="2">SUM(D21:Q21)+SUM(U21:AH21)</f>
        <v>0</v>
      </c>
      <c r="AJ21" s="919"/>
    </row>
    <row r="22" spans="2:38" x14ac:dyDescent="0.35">
      <c r="B22" s="933"/>
      <c r="C22" s="1652"/>
      <c r="D22" s="1625"/>
      <c r="E22" s="1626"/>
      <c r="F22" s="1626"/>
      <c r="G22" s="1626"/>
      <c r="H22" s="1626"/>
      <c r="I22" s="1626"/>
      <c r="J22" s="1626"/>
      <c r="K22" s="1626"/>
      <c r="L22" s="1626"/>
      <c r="M22" s="1626"/>
      <c r="N22" s="1626"/>
      <c r="O22" s="1626"/>
      <c r="P22" s="1626"/>
      <c r="Q22" s="1627"/>
      <c r="R22" s="1619"/>
      <c r="S22" s="1620"/>
      <c r="T22" s="1621"/>
      <c r="U22" s="1628"/>
      <c r="V22" s="1626"/>
      <c r="W22" s="1626"/>
      <c r="X22" s="1626"/>
      <c r="Y22" s="1626"/>
      <c r="Z22" s="1626"/>
      <c r="AA22" s="1626"/>
      <c r="AB22" s="1626"/>
      <c r="AC22" s="1626"/>
      <c r="AD22" s="1626"/>
      <c r="AE22" s="1626"/>
      <c r="AF22" s="1626"/>
      <c r="AG22" s="1626"/>
      <c r="AH22" s="1627"/>
      <c r="AI22" s="1630">
        <f t="shared" si="2"/>
        <v>0</v>
      </c>
      <c r="AJ22" s="919"/>
    </row>
    <row r="23" spans="2:38" x14ac:dyDescent="0.35">
      <c r="B23" s="933"/>
      <c r="C23" s="1652"/>
      <c r="D23" s="1625"/>
      <c r="E23" s="1626"/>
      <c r="F23" s="1626"/>
      <c r="G23" s="1626"/>
      <c r="H23" s="1626"/>
      <c r="I23" s="1626"/>
      <c r="J23" s="1626"/>
      <c r="K23" s="1626"/>
      <c r="L23" s="1626"/>
      <c r="M23" s="1626"/>
      <c r="N23" s="1626"/>
      <c r="O23" s="1626"/>
      <c r="P23" s="1626"/>
      <c r="Q23" s="1627"/>
      <c r="R23" s="1619"/>
      <c r="S23" s="1620"/>
      <c r="T23" s="1621"/>
      <c r="U23" s="1628"/>
      <c r="V23" s="1626"/>
      <c r="W23" s="1626"/>
      <c r="X23" s="1626"/>
      <c r="Y23" s="1626"/>
      <c r="Z23" s="1626"/>
      <c r="AA23" s="1626"/>
      <c r="AB23" s="1626"/>
      <c r="AC23" s="1626"/>
      <c r="AD23" s="1626"/>
      <c r="AE23" s="1626"/>
      <c r="AF23" s="1626"/>
      <c r="AG23" s="1626"/>
      <c r="AH23" s="1627"/>
      <c r="AI23" s="1630">
        <f t="shared" si="2"/>
        <v>0</v>
      </c>
      <c r="AJ23" s="919"/>
    </row>
    <row r="24" spans="2:38" x14ac:dyDescent="0.35">
      <c r="B24" s="933"/>
      <c r="C24" s="1652"/>
      <c r="D24" s="1625"/>
      <c r="E24" s="1626"/>
      <c r="F24" s="1626"/>
      <c r="G24" s="1626"/>
      <c r="H24" s="1626"/>
      <c r="I24" s="1626"/>
      <c r="J24" s="1626"/>
      <c r="K24" s="1626"/>
      <c r="L24" s="1626"/>
      <c r="M24" s="1626"/>
      <c r="N24" s="1626"/>
      <c r="O24" s="1626"/>
      <c r="P24" s="1626"/>
      <c r="Q24" s="1627"/>
      <c r="R24" s="1619"/>
      <c r="S24" s="1620"/>
      <c r="T24" s="1621"/>
      <c r="U24" s="1628"/>
      <c r="V24" s="1626"/>
      <c r="W24" s="1626"/>
      <c r="X24" s="1626"/>
      <c r="Y24" s="1626"/>
      <c r="Z24" s="1626"/>
      <c r="AA24" s="1626"/>
      <c r="AB24" s="1626"/>
      <c r="AC24" s="1626"/>
      <c r="AD24" s="1626"/>
      <c r="AE24" s="1626"/>
      <c r="AF24" s="1626"/>
      <c r="AG24" s="1626"/>
      <c r="AH24" s="1627"/>
      <c r="AI24" s="1630">
        <f t="shared" si="2"/>
        <v>0</v>
      </c>
      <c r="AJ24" s="919"/>
    </row>
    <row r="25" spans="2:38" x14ac:dyDescent="0.35">
      <c r="B25" s="933"/>
      <c r="C25" s="1652"/>
      <c r="D25" s="1625"/>
      <c r="E25" s="1626"/>
      <c r="F25" s="1626"/>
      <c r="G25" s="1626"/>
      <c r="H25" s="1626"/>
      <c r="I25" s="1626"/>
      <c r="J25" s="1626"/>
      <c r="K25" s="1626"/>
      <c r="L25" s="1626"/>
      <c r="M25" s="1626"/>
      <c r="N25" s="1626"/>
      <c r="O25" s="1626"/>
      <c r="P25" s="1626"/>
      <c r="Q25" s="1627"/>
      <c r="R25" s="1619"/>
      <c r="S25" s="1620"/>
      <c r="T25" s="1621"/>
      <c r="U25" s="1628"/>
      <c r="V25" s="1626"/>
      <c r="W25" s="1626"/>
      <c r="X25" s="1626"/>
      <c r="Y25" s="1626"/>
      <c r="Z25" s="1626"/>
      <c r="AA25" s="1626"/>
      <c r="AB25" s="1626"/>
      <c r="AC25" s="1626"/>
      <c r="AD25" s="1626"/>
      <c r="AE25" s="1626"/>
      <c r="AF25" s="1626"/>
      <c r="AG25" s="1626"/>
      <c r="AH25" s="1627"/>
      <c r="AI25" s="1630">
        <f t="shared" si="2"/>
        <v>0</v>
      </c>
      <c r="AJ25" s="919"/>
    </row>
    <row r="26" spans="2:38" ht="15" thickBot="1" x14ac:dyDescent="0.4">
      <c r="B26" s="933"/>
      <c r="C26" s="1652"/>
      <c r="D26" s="1625"/>
      <c r="E26" s="1626"/>
      <c r="F26" s="1626"/>
      <c r="G26" s="1626"/>
      <c r="H26" s="1626"/>
      <c r="I26" s="1626"/>
      <c r="J26" s="1626"/>
      <c r="K26" s="1626"/>
      <c r="L26" s="1626"/>
      <c r="M26" s="1626"/>
      <c r="N26" s="1626"/>
      <c r="O26" s="1626"/>
      <c r="P26" s="1626"/>
      <c r="Q26" s="1633"/>
      <c r="R26" s="1619"/>
      <c r="S26" s="1620"/>
      <c r="T26" s="1621"/>
      <c r="U26" s="1634"/>
      <c r="V26" s="1626"/>
      <c r="W26" s="1626"/>
      <c r="X26" s="1626"/>
      <c r="Y26" s="1626"/>
      <c r="Z26" s="1626"/>
      <c r="AA26" s="1626"/>
      <c r="AB26" s="1626"/>
      <c r="AC26" s="1626"/>
      <c r="AD26" s="1626"/>
      <c r="AE26" s="1626"/>
      <c r="AF26" s="1626"/>
      <c r="AG26" s="1626"/>
      <c r="AH26" s="1627"/>
      <c r="AI26" s="1653">
        <f t="shared" si="2"/>
        <v>0</v>
      </c>
      <c r="AJ26" s="919"/>
    </row>
    <row r="27" spans="2:38" ht="15" thickBot="1" x14ac:dyDescent="0.4">
      <c r="B27" s="933"/>
      <c r="C27" s="1654" t="s">
        <v>530</v>
      </c>
      <c r="D27" s="1655"/>
      <c r="E27" s="1655"/>
      <c r="F27" s="1655"/>
      <c r="G27" s="1655"/>
      <c r="H27" s="1655"/>
      <c r="I27" s="1655"/>
      <c r="J27" s="1655"/>
      <c r="K27" s="1655"/>
      <c r="L27" s="1655"/>
      <c r="M27" s="1655"/>
      <c r="N27" s="1655"/>
      <c r="O27" s="1655"/>
      <c r="P27" s="1655"/>
      <c r="Q27" s="1655"/>
      <c r="R27" s="1619"/>
      <c r="S27" s="1620"/>
      <c r="T27" s="1621"/>
      <c r="U27" s="1655"/>
      <c r="V27" s="1655"/>
      <c r="W27" s="1655"/>
      <c r="X27" s="1655"/>
      <c r="Y27" s="1655"/>
      <c r="Z27" s="1655"/>
      <c r="AA27" s="1655"/>
      <c r="AB27" s="1655"/>
      <c r="AC27" s="1655"/>
      <c r="AD27" s="1655"/>
      <c r="AE27" s="1655"/>
      <c r="AF27" s="1655"/>
      <c r="AG27" s="1655"/>
      <c r="AH27" s="1655"/>
      <c r="AI27" s="1655"/>
      <c r="AJ27" s="919"/>
    </row>
    <row r="28" spans="2:38" x14ac:dyDescent="0.35">
      <c r="B28" s="933"/>
      <c r="C28" s="1656"/>
      <c r="D28" s="1657"/>
      <c r="E28" s="1658"/>
      <c r="F28" s="1658"/>
      <c r="G28" s="1658"/>
      <c r="H28" s="1658"/>
      <c r="I28" s="1658"/>
      <c r="J28" s="1658"/>
      <c r="K28" s="1658"/>
      <c r="L28" s="1658"/>
      <c r="M28" s="1658"/>
      <c r="N28" s="1658"/>
      <c r="O28" s="1658"/>
      <c r="P28" s="1658"/>
      <c r="Q28" s="1618"/>
      <c r="R28" s="1619"/>
      <c r="S28" s="1620"/>
      <c r="T28" s="1621"/>
      <c r="U28" s="1622"/>
      <c r="V28" s="1658"/>
      <c r="W28" s="1658"/>
      <c r="X28" s="1658"/>
      <c r="Y28" s="1658"/>
      <c r="Z28" s="1658"/>
      <c r="AA28" s="1658"/>
      <c r="AB28" s="1658"/>
      <c r="AC28" s="1658"/>
      <c r="AD28" s="1658"/>
      <c r="AE28" s="1658"/>
      <c r="AF28" s="1658"/>
      <c r="AG28" s="1658"/>
      <c r="AH28" s="1659"/>
      <c r="AI28" s="1660">
        <f>SUM(D28:Q28)+SUM(U28:AH28)</f>
        <v>0</v>
      </c>
      <c r="AJ28" s="919"/>
    </row>
    <row r="29" spans="2:38" ht="15" thickBot="1" x14ac:dyDescent="0.4">
      <c r="B29" s="933"/>
      <c r="C29" s="1652"/>
      <c r="D29" s="1625"/>
      <c r="E29" s="1626"/>
      <c r="F29" s="1626"/>
      <c r="G29" s="1626"/>
      <c r="H29" s="1626"/>
      <c r="I29" s="1626"/>
      <c r="J29" s="1626"/>
      <c r="K29" s="1626"/>
      <c r="L29" s="1626"/>
      <c r="M29" s="1626"/>
      <c r="N29" s="1626"/>
      <c r="O29" s="1626"/>
      <c r="P29" s="1626"/>
      <c r="Q29" s="1627"/>
      <c r="R29" s="1619"/>
      <c r="S29" s="1620"/>
      <c r="T29" s="1621"/>
      <c r="U29" s="1628"/>
      <c r="V29" s="1626"/>
      <c r="W29" s="1626"/>
      <c r="X29" s="1626"/>
      <c r="Y29" s="1626"/>
      <c r="Z29" s="1626"/>
      <c r="AA29" s="1626"/>
      <c r="AB29" s="1626"/>
      <c r="AC29" s="1626"/>
      <c r="AD29" s="1626"/>
      <c r="AE29" s="1626"/>
      <c r="AF29" s="1626"/>
      <c r="AG29" s="1626"/>
      <c r="AH29" s="1627"/>
      <c r="AI29" s="1630">
        <f>SUM(D29:Q29)+SUM(U29:AH29)</f>
        <v>0</v>
      </c>
      <c r="AJ29" s="919"/>
    </row>
    <row r="30" spans="2:38" ht="15.75" customHeight="1" thickBot="1" x14ac:dyDescent="0.4">
      <c r="B30" s="1661"/>
      <c r="C30" s="1636" t="s">
        <v>959</v>
      </c>
      <c r="D30" s="1637">
        <f t="shared" ref="D30:Q30" si="3">SUM(D21:D26)+SUM(D28:D29)</f>
        <v>0</v>
      </c>
      <c r="E30" s="1638">
        <f t="shared" si="3"/>
        <v>0</v>
      </c>
      <c r="F30" s="1638">
        <f t="shared" si="3"/>
        <v>0</v>
      </c>
      <c r="G30" s="1638">
        <f t="shared" si="3"/>
        <v>0</v>
      </c>
      <c r="H30" s="1638">
        <f t="shared" si="3"/>
        <v>0</v>
      </c>
      <c r="I30" s="1638">
        <f t="shared" si="3"/>
        <v>0</v>
      </c>
      <c r="J30" s="1638">
        <f t="shared" si="3"/>
        <v>0</v>
      </c>
      <c r="K30" s="1638">
        <f t="shared" si="3"/>
        <v>0</v>
      </c>
      <c r="L30" s="1638">
        <f t="shared" si="3"/>
        <v>0</v>
      </c>
      <c r="M30" s="1638">
        <f t="shared" si="3"/>
        <v>0</v>
      </c>
      <c r="N30" s="1638">
        <f t="shared" si="3"/>
        <v>0</v>
      </c>
      <c r="O30" s="1638">
        <f t="shared" si="3"/>
        <v>0</v>
      </c>
      <c r="P30" s="1638">
        <f t="shared" si="3"/>
        <v>0</v>
      </c>
      <c r="Q30" s="1639">
        <f t="shared" si="3"/>
        <v>0</v>
      </c>
      <c r="R30" s="1619"/>
      <c r="S30" s="1620"/>
      <c r="T30" s="1621"/>
      <c r="U30" s="1637">
        <f t="shared" ref="U30:AH30" si="4">SUM(U21:U26)+SUM(U28:U29)</f>
        <v>0</v>
      </c>
      <c r="V30" s="1638">
        <f t="shared" si="4"/>
        <v>0</v>
      </c>
      <c r="W30" s="1638">
        <f>SUM(W21:W26)+SUM(W28:W29)</f>
        <v>0</v>
      </c>
      <c r="X30" s="1638">
        <f t="shared" si="4"/>
        <v>0</v>
      </c>
      <c r="Y30" s="1638">
        <f t="shared" si="4"/>
        <v>0</v>
      </c>
      <c r="Z30" s="1638">
        <f t="shared" si="4"/>
        <v>0</v>
      </c>
      <c r="AA30" s="1638">
        <f t="shared" si="4"/>
        <v>0</v>
      </c>
      <c r="AB30" s="1638">
        <f t="shared" si="4"/>
        <v>0</v>
      </c>
      <c r="AC30" s="1638">
        <f t="shared" si="4"/>
        <v>0</v>
      </c>
      <c r="AD30" s="1638">
        <f t="shared" si="4"/>
        <v>0</v>
      </c>
      <c r="AE30" s="1638">
        <f t="shared" si="4"/>
        <v>0</v>
      </c>
      <c r="AF30" s="1640">
        <f t="shared" si="4"/>
        <v>0</v>
      </c>
      <c r="AG30" s="1640">
        <f t="shared" si="4"/>
        <v>0</v>
      </c>
      <c r="AH30" s="1639">
        <f t="shared" si="4"/>
        <v>0</v>
      </c>
      <c r="AI30" s="1641">
        <f>ROUND((SUM(AI21:AI26)+SUM(AI28:AI29)),0)</f>
        <v>0</v>
      </c>
      <c r="AJ30" s="919"/>
      <c r="AK30" s="2325" t="str">
        <f>IF('7A'!F48&lt;&gt;0,(IF((ABS(AI30-'7A'!F48)&lt;=10)=TRUE,"",Messages!B62)),"")</f>
        <v/>
      </c>
      <c r="AL30" s="2326"/>
    </row>
    <row r="31" spans="2:38" ht="3.75" customHeight="1" thickBot="1" x14ac:dyDescent="0.4">
      <c r="B31" s="1661"/>
      <c r="C31" s="360"/>
      <c r="D31" s="1662"/>
      <c r="E31" s="1662"/>
      <c r="F31" s="1662"/>
      <c r="G31" s="1662"/>
      <c r="H31" s="1662"/>
      <c r="I31" s="1662"/>
      <c r="J31" s="1662"/>
      <c r="K31" s="1662"/>
      <c r="L31" s="1662"/>
      <c r="M31" s="1662"/>
      <c r="N31" s="1662"/>
      <c r="O31" s="1662"/>
      <c r="P31" s="1662"/>
      <c r="Q31" s="1662"/>
      <c r="R31" s="1619"/>
      <c r="S31" s="1620"/>
      <c r="T31" s="1621"/>
      <c r="U31" s="1662"/>
      <c r="V31" s="1662"/>
      <c r="W31" s="1662"/>
      <c r="X31" s="1662"/>
      <c r="Y31" s="1662"/>
      <c r="Z31" s="1662"/>
      <c r="AA31" s="1662"/>
      <c r="AB31" s="1662"/>
      <c r="AC31" s="1662"/>
      <c r="AD31" s="1662"/>
      <c r="AE31" s="1662"/>
      <c r="AF31" s="1662"/>
      <c r="AG31" s="1662"/>
      <c r="AH31" s="1662"/>
      <c r="AI31" s="1662"/>
      <c r="AJ31" s="919"/>
      <c r="AK31" s="2325"/>
      <c r="AL31" s="2326"/>
    </row>
    <row r="32" spans="2:38" ht="15" thickBot="1" x14ac:dyDescent="0.4">
      <c r="B32" s="398"/>
      <c r="C32" s="1663" t="s">
        <v>1020</v>
      </c>
      <c r="D32" s="1637">
        <f t="shared" ref="D32:AH32" si="5">D17+D30</f>
        <v>0</v>
      </c>
      <c r="E32" s="1638">
        <f t="shared" si="5"/>
        <v>0</v>
      </c>
      <c r="F32" s="1638">
        <f t="shared" si="5"/>
        <v>0</v>
      </c>
      <c r="G32" s="1638">
        <f t="shared" si="5"/>
        <v>0</v>
      </c>
      <c r="H32" s="1638">
        <f t="shared" si="5"/>
        <v>0</v>
      </c>
      <c r="I32" s="1638">
        <f t="shared" si="5"/>
        <v>0</v>
      </c>
      <c r="J32" s="1638">
        <f t="shared" si="5"/>
        <v>0</v>
      </c>
      <c r="K32" s="1638">
        <f t="shared" si="5"/>
        <v>0</v>
      </c>
      <c r="L32" s="1638">
        <f t="shared" si="5"/>
        <v>0</v>
      </c>
      <c r="M32" s="1638">
        <f t="shared" si="5"/>
        <v>0</v>
      </c>
      <c r="N32" s="1638">
        <f t="shared" si="5"/>
        <v>0</v>
      </c>
      <c r="O32" s="1638">
        <f t="shared" si="5"/>
        <v>0</v>
      </c>
      <c r="P32" s="1638">
        <f t="shared" si="5"/>
        <v>0</v>
      </c>
      <c r="Q32" s="1639">
        <f t="shared" si="5"/>
        <v>0</v>
      </c>
      <c r="R32" s="1619"/>
      <c r="S32" s="1620"/>
      <c r="T32" s="1621"/>
      <c r="U32" s="1637">
        <f t="shared" si="5"/>
        <v>0</v>
      </c>
      <c r="V32" s="1638">
        <f t="shared" si="5"/>
        <v>0</v>
      </c>
      <c r="W32" s="1638">
        <f t="shared" si="5"/>
        <v>0</v>
      </c>
      <c r="X32" s="1638">
        <f t="shared" si="5"/>
        <v>0</v>
      </c>
      <c r="Y32" s="1638">
        <f t="shared" si="5"/>
        <v>0</v>
      </c>
      <c r="Z32" s="1638">
        <f t="shared" si="5"/>
        <v>0</v>
      </c>
      <c r="AA32" s="1638">
        <f t="shared" si="5"/>
        <v>0</v>
      </c>
      <c r="AB32" s="1638">
        <f t="shared" si="5"/>
        <v>0</v>
      </c>
      <c r="AC32" s="1638">
        <f t="shared" si="5"/>
        <v>0</v>
      </c>
      <c r="AD32" s="1638">
        <f t="shared" si="5"/>
        <v>0</v>
      </c>
      <c r="AE32" s="1638">
        <f t="shared" si="5"/>
        <v>0</v>
      </c>
      <c r="AF32" s="1640">
        <f t="shared" si="5"/>
        <v>0</v>
      </c>
      <c r="AG32" s="1640">
        <f t="shared" si="5"/>
        <v>0</v>
      </c>
      <c r="AH32" s="1639">
        <f t="shared" si="5"/>
        <v>0</v>
      </c>
      <c r="AI32" s="1664">
        <f>AI17+AI30</f>
        <v>0</v>
      </c>
      <c r="AJ32" s="919"/>
      <c r="AK32" s="2325"/>
      <c r="AL32" s="2326"/>
    </row>
    <row r="33" spans="2:38" x14ac:dyDescent="0.35">
      <c r="B33" s="398"/>
      <c r="C33" s="19"/>
      <c r="D33" s="19"/>
      <c r="E33" s="19"/>
      <c r="F33" s="19"/>
      <c r="G33" s="19"/>
      <c r="H33" s="19"/>
      <c r="I33" s="19"/>
      <c r="J33" s="19"/>
      <c r="K33" s="1665"/>
      <c r="L33" s="1167"/>
      <c r="M33" s="1167"/>
      <c r="N33" s="1167"/>
      <c r="O33" s="1167"/>
      <c r="P33" s="1167"/>
      <c r="Q33" s="1167"/>
      <c r="R33" s="1646"/>
      <c r="S33" s="1579"/>
      <c r="T33" s="1621"/>
      <c r="U33" s="1167"/>
      <c r="V33" s="1167"/>
      <c r="W33" s="1167"/>
      <c r="X33" s="1167"/>
      <c r="Y33" s="1167"/>
      <c r="Z33" s="1167"/>
      <c r="AA33" s="1167"/>
      <c r="AB33" s="1167"/>
      <c r="AC33" s="1167"/>
      <c r="AD33" s="1167"/>
      <c r="AE33" s="1167"/>
      <c r="AF33" s="1167"/>
      <c r="AG33" s="1167"/>
      <c r="AH33" s="1167"/>
      <c r="AI33" s="1167"/>
      <c r="AJ33" s="919"/>
    </row>
    <row r="34" spans="2:38" ht="15" thickBot="1" x14ac:dyDescent="0.4">
      <c r="B34" s="398"/>
      <c r="C34" s="2327" t="s">
        <v>960</v>
      </c>
      <c r="D34" s="2327"/>
      <c r="E34" s="2327"/>
      <c r="F34" s="2327"/>
      <c r="G34" s="2327"/>
      <c r="H34" s="2327"/>
      <c r="I34" s="2327"/>
      <c r="J34" s="2327"/>
      <c r="K34" s="2327"/>
      <c r="L34" s="2327"/>
      <c r="M34" s="2327"/>
      <c r="N34" s="2327"/>
      <c r="O34" s="2327"/>
      <c r="P34" s="2327"/>
      <c r="Q34" s="2327"/>
      <c r="R34" s="1646"/>
      <c r="S34" s="1579"/>
      <c r="T34" s="1621"/>
      <c r="U34" s="2328" t="s">
        <v>961</v>
      </c>
      <c r="V34" s="2328"/>
      <c r="W34" s="2328"/>
      <c r="X34" s="2328"/>
      <c r="Y34" s="2328"/>
      <c r="Z34" s="2328"/>
      <c r="AA34" s="2328"/>
      <c r="AB34" s="2328"/>
      <c r="AC34" s="2328"/>
      <c r="AD34" s="2328"/>
      <c r="AE34" s="2328"/>
      <c r="AF34" s="2328"/>
      <c r="AG34" s="2328"/>
      <c r="AH34" s="2328"/>
      <c r="AI34" s="2328"/>
      <c r="AJ34" s="919"/>
    </row>
    <row r="35" spans="2:38" x14ac:dyDescent="0.35">
      <c r="B35" s="398"/>
      <c r="C35" s="1666" t="s">
        <v>22</v>
      </c>
      <c r="D35" s="1667"/>
      <c r="E35" s="1668"/>
      <c r="F35" s="1668"/>
      <c r="G35" s="1668"/>
      <c r="H35" s="1668"/>
      <c r="I35" s="1668"/>
      <c r="J35" s="1668"/>
      <c r="K35" s="1668"/>
      <c r="L35" s="1668"/>
      <c r="M35" s="1668"/>
      <c r="N35" s="1668"/>
      <c r="O35" s="1668"/>
      <c r="P35" s="1668"/>
      <c r="Q35" s="1669"/>
      <c r="R35" s="1619"/>
      <c r="S35" s="1620"/>
      <c r="T35" s="1621"/>
      <c r="U35" s="1670"/>
      <c r="V35" s="1668"/>
      <c r="W35" s="1668"/>
      <c r="X35" s="1668"/>
      <c r="Y35" s="1668"/>
      <c r="Z35" s="1668"/>
      <c r="AA35" s="1668"/>
      <c r="AB35" s="1668"/>
      <c r="AC35" s="1668"/>
      <c r="AD35" s="1668"/>
      <c r="AE35" s="1668"/>
      <c r="AF35" s="1668"/>
      <c r="AG35" s="1668"/>
      <c r="AH35" s="1669"/>
      <c r="AI35" s="1651">
        <f t="shared" ref="AI35:AI43" si="6">SUM(D35:Q35)+SUM(U35:AH35)</f>
        <v>0</v>
      </c>
      <c r="AJ35" s="919"/>
    </row>
    <row r="36" spans="2:38" x14ac:dyDescent="0.35">
      <c r="B36" s="398"/>
      <c r="C36" s="1671" t="s">
        <v>962</v>
      </c>
      <c r="D36" s="1672"/>
      <c r="E36" s="1673"/>
      <c r="F36" s="1673"/>
      <c r="G36" s="1673"/>
      <c r="H36" s="1673"/>
      <c r="I36" s="1673"/>
      <c r="J36" s="1673"/>
      <c r="K36" s="1673"/>
      <c r="L36" s="1673"/>
      <c r="M36" s="1673"/>
      <c r="N36" s="1673"/>
      <c r="O36" s="1673"/>
      <c r="P36" s="1673"/>
      <c r="Q36" s="1674"/>
      <c r="R36" s="1619"/>
      <c r="S36" s="1620"/>
      <c r="T36" s="1621"/>
      <c r="U36" s="1675"/>
      <c r="V36" s="1673"/>
      <c r="W36" s="1673"/>
      <c r="X36" s="1673"/>
      <c r="Y36" s="1673"/>
      <c r="Z36" s="1673"/>
      <c r="AA36" s="1673"/>
      <c r="AB36" s="1673"/>
      <c r="AC36" s="1673"/>
      <c r="AD36" s="1673"/>
      <c r="AE36" s="1673"/>
      <c r="AF36" s="1673"/>
      <c r="AG36" s="1673"/>
      <c r="AH36" s="1674"/>
      <c r="AI36" s="1630">
        <f t="shared" si="6"/>
        <v>0</v>
      </c>
      <c r="AJ36" s="919"/>
    </row>
    <row r="37" spans="2:38" x14ac:dyDescent="0.35">
      <c r="B37" s="398"/>
      <c r="C37" s="1671" t="s">
        <v>963</v>
      </c>
      <c r="D37" s="1672"/>
      <c r="E37" s="1673"/>
      <c r="F37" s="1673"/>
      <c r="G37" s="1673"/>
      <c r="H37" s="1673"/>
      <c r="I37" s="1673"/>
      <c r="J37" s="1673"/>
      <c r="K37" s="1673"/>
      <c r="L37" s="1673"/>
      <c r="M37" s="1673"/>
      <c r="N37" s="1673"/>
      <c r="O37" s="1673"/>
      <c r="P37" s="1673"/>
      <c r="Q37" s="1674"/>
      <c r="R37" s="1619"/>
      <c r="S37" s="1620"/>
      <c r="T37" s="1621"/>
      <c r="U37" s="1675"/>
      <c r="V37" s="1673"/>
      <c r="W37" s="1673"/>
      <c r="X37" s="1673"/>
      <c r="Y37" s="1673"/>
      <c r="Z37" s="1673"/>
      <c r="AA37" s="1673"/>
      <c r="AB37" s="1673"/>
      <c r="AC37" s="1673"/>
      <c r="AD37" s="1673"/>
      <c r="AE37" s="1673"/>
      <c r="AF37" s="1673"/>
      <c r="AG37" s="1673"/>
      <c r="AH37" s="1674"/>
      <c r="AI37" s="1630">
        <f t="shared" si="6"/>
        <v>0</v>
      </c>
      <c r="AJ37" s="919"/>
    </row>
    <row r="38" spans="2:38" x14ac:dyDescent="0.35">
      <c r="B38" s="398"/>
      <c r="C38" s="1671" t="s">
        <v>964</v>
      </c>
      <c r="D38" s="1672"/>
      <c r="E38" s="1673"/>
      <c r="F38" s="1673"/>
      <c r="G38" s="1673"/>
      <c r="H38" s="1673"/>
      <c r="I38" s="1673"/>
      <c r="J38" s="1673"/>
      <c r="K38" s="1673"/>
      <c r="L38" s="1673"/>
      <c r="M38" s="1673"/>
      <c r="N38" s="1673"/>
      <c r="O38" s="1673"/>
      <c r="P38" s="1673"/>
      <c r="Q38" s="1674"/>
      <c r="R38" s="1619"/>
      <c r="S38" s="1620"/>
      <c r="T38" s="1621"/>
      <c r="U38" s="1675"/>
      <c r="V38" s="1673"/>
      <c r="W38" s="1673"/>
      <c r="X38" s="1673"/>
      <c r="Y38" s="1673"/>
      <c r="Z38" s="1673"/>
      <c r="AA38" s="1673"/>
      <c r="AB38" s="1673"/>
      <c r="AC38" s="1673"/>
      <c r="AD38" s="1673"/>
      <c r="AE38" s="1673"/>
      <c r="AF38" s="1673"/>
      <c r="AG38" s="1673"/>
      <c r="AH38" s="1674"/>
      <c r="AI38" s="1630">
        <f t="shared" si="6"/>
        <v>0</v>
      </c>
      <c r="AJ38" s="919"/>
    </row>
    <row r="39" spans="2:38" x14ac:dyDescent="0.35">
      <c r="B39" s="398"/>
      <c r="C39" s="1671" t="s">
        <v>179</v>
      </c>
      <c r="D39" s="1672"/>
      <c r="E39" s="1673"/>
      <c r="F39" s="1673"/>
      <c r="G39" s="1673"/>
      <c r="H39" s="1673"/>
      <c r="I39" s="1673"/>
      <c r="J39" s="1673"/>
      <c r="K39" s="1673"/>
      <c r="L39" s="1673"/>
      <c r="M39" s="1673"/>
      <c r="N39" s="1673"/>
      <c r="O39" s="1673"/>
      <c r="P39" s="1673"/>
      <c r="Q39" s="1674"/>
      <c r="R39" s="1619"/>
      <c r="S39" s="1620"/>
      <c r="T39" s="1621"/>
      <c r="U39" s="1675"/>
      <c r="V39" s="1673"/>
      <c r="W39" s="1673"/>
      <c r="X39" s="1673"/>
      <c r="Y39" s="1673"/>
      <c r="Z39" s="1673"/>
      <c r="AA39" s="1673"/>
      <c r="AB39" s="1673"/>
      <c r="AC39" s="1673"/>
      <c r="AD39" s="1673"/>
      <c r="AE39" s="1673"/>
      <c r="AF39" s="1673"/>
      <c r="AG39" s="1673"/>
      <c r="AH39" s="1674"/>
      <c r="AI39" s="1630">
        <f t="shared" si="6"/>
        <v>0</v>
      </c>
      <c r="AJ39" s="919"/>
    </row>
    <row r="40" spans="2:38" x14ac:dyDescent="0.35">
      <c r="B40" s="398"/>
      <c r="C40" s="1671" t="s">
        <v>185</v>
      </c>
      <c r="D40" s="1672"/>
      <c r="E40" s="1673"/>
      <c r="F40" s="1673"/>
      <c r="G40" s="1673"/>
      <c r="H40" s="1673"/>
      <c r="I40" s="1673"/>
      <c r="J40" s="1673"/>
      <c r="K40" s="1673"/>
      <c r="L40" s="1673"/>
      <c r="M40" s="1673"/>
      <c r="N40" s="1673"/>
      <c r="O40" s="1673"/>
      <c r="P40" s="1673"/>
      <c r="Q40" s="1674"/>
      <c r="R40" s="1619"/>
      <c r="S40" s="1620"/>
      <c r="T40" s="1621"/>
      <c r="U40" s="1675"/>
      <c r="V40" s="1673"/>
      <c r="W40" s="1673"/>
      <c r="X40" s="1673"/>
      <c r="Y40" s="1673"/>
      <c r="Z40" s="1673"/>
      <c r="AA40" s="1673"/>
      <c r="AB40" s="1673"/>
      <c r="AC40" s="1673"/>
      <c r="AD40" s="1673"/>
      <c r="AE40" s="1673"/>
      <c r="AF40" s="1673"/>
      <c r="AG40" s="1673"/>
      <c r="AH40" s="1674"/>
      <c r="AI40" s="1630">
        <f t="shared" si="6"/>
        <v>0</v>
      </c>
      <c r="AJ40" s="919"/>
    </row>
    <row r="41" spans="2:38" x14ac:dyDescent="0.35">
      <c r="B41" s="398"/>
      <c r="C41" s="1671" t="s">
        <v>193</v>
      </c>
      <c r="D41" s="1672"/>
      <c r="E41" s="1673"/>
      <c r="F41" s="1673"/>
      <c r="G41" s="1673"/>
      <c r="H41" s="1673"/>
      <c r="I41" s="1673"/>
      <c r="J41" s="1673"/>
      <c r="K41" s="1673"/>
      <c r="L41" s="1673"/>
      <c r="M41" s="1673"/>
      <c r="N41" s="1673"/>
      <c r="O41" s="1673"/>
      <c r="P41" s="1673"/>
      <c r="Q41" s="1674"/>
      <c r="R41" s="1619"/>
      <c r="S41" s="1620"/>
      <c r="T41" s="1621"/>
      <c r="U41" s="1675"/>
      <c r="V41" s="1673"/>
      <c r="W41" s="1673"/>
      <c r="X41" s="1673"/>
      <c r="Y41" s="1673"/>
      <c r="Z41" s="1673"/>
      <c r="AA41" s="1673"/>
      <c r="AB41" s="1673"/>
      <c r="AC41" s="1673"/>
      <c r="AD41" s="1673"/>
      <c r="AE41" s="1673"/>
      <c r="AF41" s="1673"/>
      <c r="AG41" s="1673"/>
      <c r="AH41" s="1674"/>
      <c r="AI41" s="1630">
        <f t="shared" si="6"/>
        <v>0</v>
      </c>
      <c r="AJ41" s="919"/>
    </row>
    <row r="42" spans="2:38" x14ac:dyDescent="0.35">
      <c r="B42" s="398"/>
      <c r="C42" s="1671" t="s">
        <v>196</v>
      </c>
      <c r="D42" s="1672"/>
      <c r="E42" s="1673"/>
      <c r="F42" s="1673"/>
      <c r="G42" s="1673"/>
      <c r="H42" s="1673"/>
      <c r="I42" s="1673"/>
      <c r="J42" s="1673"/>
      <c r="K42" s="1673"/>
      <c r="L42" s="1673"/>
      <c r="M42" s="1673"/>
      <c r="N42" s="1673"/>
      <c r="O42" s="1673"/>
      <c r="P42" s="1673"/>
      <c r="Q42" s="1674"/>
      <c r="R42" s="1619"/>
      <c r="S42" s="1620"/>
      <c r="T42" s="1621"/>
      <c r="U42" s="1675"/>
      <c r="V42" s="1673"/>
      <c r="W42" s="1673"/>
      <c r="X42" s="1673"/>
      <c r="Y42" s="1673"/>
      <c r="Z42" s="1673"/>
      <c r="AA42" s="1673"/>
      <c r="AB42" s="1673"/>
      <c r="AC42" s="1673"/>
      <c r="AD42" s="1673"/>
      <c r="AE42" s="1673"/>
      <c r="AF42" s="1673"/>
      <c r="AG42" s="1673"/>
      <c r="AH42" s="1674"/>
      <c r="AI42" s="1630">
        <f t="shared" si="6"/>
        <v>0</v>
      </c>
      <c r="AJ42" s="919"/>
    </row>
    <row r="43" spans="2:38" ht="15.75" customHeight="1" thickBot="1" x14ac:dyDescent="0.4">
      <c r="B43" s="398"/>
      <c r="C43" s="1671" t="s">
        <v>965</v>
      </c>
      <c r="D43" s="1676"/>
      <c r="E43" s="1677"/>
      <c r="F43" s="1677"/>
      <c r="G43" s="1677"/>
      <c r="H43" s="1677"/>
      <c r="I43" s="1677"/>
      <c r="J43" s="1677"/>
      <c r="K43" s="1677"/>
      <c r="L43" s="1677"/>
      <c r="M43" s="1677"/>
      <c r="N43" s="1677"/>
      <c r="O43" s="1677"/>
      <c r="P43" s="1677"/>
      <c r="Q43" s="1678"/>
      <c r="R43" s="1619"/>
      <c r="S43" s="1620"/>
      <c r="T43" s="1621"/>
      <c r="U43" s="1679"/>
      <c r="V43" s="1677"/>
      <c r="W43" s="1677"/>
      <c r="X43" s="1677"/>
      <c r="Y43" s="1677"/>
      <c r="Z43" s="1677"/>
      <c r="AA43" s="1677"/>
      <c r="AB43" s="1677"/>
      <c r="AC43" s="1677"/>
      <c r="AD43" s="1677"/>
      <c r="AE43" s="1677"/>
      <c r="AF43" s="1677"/>
      <c r="AG43" s="1677"/>
      <c r="AH43" s="1678"/>
      <c r="AI43" s="1635">
        <f t="shared" si="6"/>
        <v>0</v>
      </c>
      <c r="AJ43" s="919"/>
      <c r="AK43" s="2329" t="str">
        <f>IF((ABS('6A'!J123-AI45)&lt;=10)=TRUE,"",Messages!B63)</f>
        <v/>
      </c>
      <c r="AL43" s="2330"/>
    </row>
    <row r="44" spans="2:38" ht="3.75" customHeight="1" thickBot="1" x14ac:dyDescent="0.4">
      <c r="B44" s="398"/>
      <c r="C44" s="1680"/>
      <c r="D44" s="19"/>
      <c r="E44" s="19"/>
      <c r="F44" s="19"/>
      <c r="G44" s="19"/>
      <c r="H44" s="19"/>
      <c r="I44" s="19"/>
      <c r="J44" s="19"/>
      <c r="K44" s="19"/>
      <c r="L44" s="19"/>
      <c r="M44" s="1662"/>
      <c r="N44" s="1662"/>
      <c r="O44" s="1662"/>
      <c r="P44" s="1662"/>
      <c r="Q44" s="1662"/>
      <c r="R44" s="1619"/>
      <c r="S44" s="1620"/>
      <c r="T44" s="1621"/>
      <c r="U44" s="1662"/>
      <c r="V44" s="1662"/>
      <c r="W44" s="1662"/>
      <c r="X44" s="1662"/>
      <c r="Y44" s="1662"/>
      <c r="Z44" s="1662"/>
      <c r="AA44" s="1662"/>
      <c r="AB44" s="1662"/>
      <c r="AC44" s="1662"/>
      <c r="AD44" s="1662"/>
      <c r="AE44" s="1662"/>
      <c r="AF44" s="1662"/>
      <c r="AG44" s="1662"/>
      <c r="AH44" s="1662"/>
      <c r="AI44" s="1662"/>
      <c r="AJ44" s="919"/>
      <c r="AK44" s="2329"/>
      <c r="AL44" s="2330"/>
    </row>
    <row r="45" spans="2:38" ht="15" thickBot="1" x14ac:dyDescent="0.4">
      <c r="B45" s="398"/>
      <c r="C45" s="1663" t="s">
        <v>1021</v>
      </c>
      <c r="D45" s="1637">
        <f>SUM(D35:D43)</f>
        <v>0</v>
      </c>
      <c r="E45" s="1638">
        <f t="shared" ref="E45:J45" si="7">SUM(E35:E43)</f>
        <v>0</v>
      </c>
      <c r="F45" s="1638">
        <f t="shared" si="7"/>
        <v>0</v>
      </c>
      <c r="G45" s="1638">
        <f t="shared" si="7"/>
        <v>0</v>
      </c>
      <c r="H45" s="1638">
        <f t="shared" si="7"/>
        <v>0</v>
      </c>
      <c r="I45" s="1638">
        <f t="shared" si="7"/>
        <v>0</v>
      </c>
      <c r="J45" s="1638">
        <f t="shared" si="7"/>
        <v>0</v>
      </c>
      <c r="K45" s="1638">
        <f>SUM(K35:K43)</f>
        <v>0</v>
      </c>
      <c r="L45" s="1638">
        <f>SUM(L35:L43)</f>
        <v>0</v>
      </c>
      <c r="M45" s="1638">
        <f t="shared" ref="M45:AH45" si="8">SUM(M35:M43)</f>
        <v>0</v>
      </c>
      <c r="N45" s="1638">
        <f t="shared" si="8"/>
        <v>0</v>
      </c>
      <c r="O45" s="1638">
        <f t="shared" si="8"/>
        <v>0</v>
      </c>
      <c r="P45" s="1638">
        <f t="shared" si="8"/>
        <v>0</v>
      </c>
      <c r="Q45" s="1639">
        <f t="shared" si="8"/>
        <v>0</v>
      </c>
      <c r="R45" s="1619"/>
      <c r="S45" s="1620"/>
      <c r="T45" s="1621"/>
      <c r="U45" s="1637">
        <f t="shared" ref="U45:Z45" si="9">SUM(U35:U43)</f>
        <v>0</v>
      </c>
      <c r="V45" s="1638">
        <f t="shared" si="9"/>
        <v>0</v>
      </c>
      <c r="W45" s="1638">
        <f t="shared" si="9"/>
        <v>0</v>
      </c>
      <c r="X45" s="1638">
        <f t="shared" si="9"/>
        <v>0</v>
      </c>
      <c r="Y45" s="1638">
        <f>SUM(Y35:Y43)</f>
        <v>0</v>
      </c>
      <c r="Z45" s="1638">
        <f t="shared" si="9"/>
        <v>0</v>
      </c>
      <c r="AA45" s="1638">
        <f t="shared" si="8"/>
        <v>0</v>
      </c>
      <c r="AB45" s="1638">
        <f t="shared" si="8"/>
        <v>0</v>
      </c>
      <c r="AC45" s="1638">
        <f t="shared" si="8"/>
        <v>0</v>
      </c>
      <c r="AD45" s="1638">
        <f t="shared" si="8"/>
        <v>0</v>
      </c>
      <c r="AE45" s="1638">
        <f t="shared" si="8"/>
        <v>0</v>
      </c>
      <c r="AF45" s="1640">
        <f>SUM(AF35:AF43)</f>
        <v>0</v>
      </c>
      <c r="AG45" s="1640">
        <f t="shared" si="8"/>
        <v>0</v>
      </c>
      <c r="AH45" s="1639">
        <f t="shared" si="8"/>
        <v>0</v>
      </c>
      <c r="AI45" s="1681">
        <f>ROUND((SUM(AI35:AI43)),0)</f>
        <v>0</v>
      </c>
      <c r="AJ45" s="919"/>
      <c r="AK45" s="2329"/>
      <c r="AL45" s="2330"/>
    </row>
    <row r="46" spans="2:38" ht="3.75" customHeight="1" thickBot="1" x14ac:dyDescent="0.4">
      <c r="B46" s="398"/>
      <c r="C46" s="19"/>
      <c r="D46" s="1662"/>
      <c r="E46" s="1662"/>
      <c r="F46" s="1662"/>
      <c r="G46" s="1662"/>
      <c r="H46" s="1662"/>
      <c r="I46" s="19"/>
      <c r="J46" s="19"/>
      <c r="K46" s="19"/>
      <c r="L46" s="19"/>
      <c r="M46" s="1662"/>
      <c r="N46" s="1662"/>
      <c r="O46" s="1662"/>
      <c r="P46" s="1662"/>
      <c r="Q46" s="1662"/>
      <c r="R46" s="1619"/>
      <c r="S46" s="1620"/>
      <c r="T46" s="1621"/>
      <c r="U46" s="1662"/>
      <c r="V46" s="1662"/>
      <c r="W46" s="1662"/>
      <c r="X46" s="1662"/>
      <c r="Y46" s="1662"/>
      <c r="Z46" s="1662"/>
      <c r="AA46" s="1662"/>
      <c r="AB46" s="1662"/>
      <c r="AC46" s="1662"/>
      <c r="AD46" s="19"/>
      <c r="AE46" s="19"/>
      <c r="AF46" s="19"/>
      <c r="AG46" s="19"/>
      <c r="AH46" s="19"/>
      <c r="AI46" s="1680"/>
      <c r="AJ46" s="919"/>
    </row>
    <row r="47" spans="2:38" ht="15.75" customHeight="1" thickBot="1" x14ac:dyDescent="0.4">
      <c r="B47" s="398"/>
      <c r="C47" s="1682" t="s">
        <v>966</v>
      </c>
      <c r="D47" s="1637">
        <f>D32-D45</f>
        <v>0</v>
      </c>
      <c r="E47" s="1638">
        <f t="shared" ref="E47:AH47" si="10">E32-E45</f>
        <v>0</v>
      </c>
      <c r="F47" s="1638">
        <f t="shared" si="10"/>
        <v>0</v>
      </c>
      <c r="G47" s="1638">
        <f t="shared" si="10"/>
        <v>0</v>
      </c>
      <c r="H47" s="1638">
        <f t="shared" si="10"/>
        <v>0</v>
      </c>
      <c r="I47" s="1638">
        <f t="shared" si="10"/>
        <v>0</v>
      </c>
      <c r="J47" s="1638">
        <f t="shared" si="10"/>
        <v>0</v>
      </c>
      <c r="K47" s="1638">
        <f t="shared" si="10"/>
        <v>0</v>
      </c>
      <c r="L47" s="1638">
        <f t="shared" si="10"/>
        <v>0</v>
      </c>
      <c r="M47" s="1638">
        <f t="shared" si="10"/>
        <v>0</v>
      </c>
      <c r="N47" s="1638">
        <f t="shared" si="10"/>
        <v>0</v>
      </c>
      <c r="O47" s="1638">
        <f t="shared" si="10"/>
        <v>0</v>
      </c>
      <c r="P47" s="1638">
        <f t="shared" si="10"/>
        <v>0</v>
      </c>
      <c r="Q47" s="1639">
        <f t="shared" si="10"/>
        <v>0</v>
      </c>
      <c r="R47" s="1619"/>
      <c r="S47" s="1620"/>
      <c r="T47" s="1621"/>
      <c r="U47" s="1637">
        <f t="shared" si="10"/>
        <v>0</v>
      </c>
      <c r="V47" s="1638">
        <f t="shared" si="10"/>
        <v>0</v>
      </c>
      <c r="W47" s="1638">
        <f t="shared" si="10"/>
        <v>0</v>
      </c>
      <c r="X47" s="1638">
        <f t="shared" si="10"/>
        <v>0</v>
      </c>
      <c r="Y47" s="1638">
        <f t="shared" si="10"/>
        <v>0</v>
      </c>
      <c r="Z47" s="1638">
        <f t="shared" si="10"/>
        <v>0</v>
      </c>
      <c r="AA47" s="1638">
        <f t="shared" si="10"/>
        <v>0</v>
      </c>
      <c r="AB47" s="1638">
        <f t="shared" si="10"/>
        <v>0</v>
      </c>
      <c r="AC47" s="1638">
        <f t="shared" si="10"/>
        <v>0</v>
      </c>
      <c r="AD47" s="1638">
        <f t="shared" si="10"/>
        <v>0</v>
      </c>
      <c r="AE47" s="1638">
        <f t="shared" si="10"/>
        <v>0</v>
      </c>
      <c r="AF47" s="1640">
        <f t="shared" si="10"/>
        <v>0</v>
      </c>
      <c r="AG47" s="1640">
        <f t="shared" si="10"/>
        <v>0</v>
      </c>
      <c r="AH47" s="1639">
        <f t="shared" si="10"/>
        <v>0</v>
      </c>
      <c r="AI47" s="1641">
        <f>AI32-AI45</f>
        <v>0</v>
      </c>
      <c r="AJ47" s="919"/>
      <c r="AK47" s="2329" t="str">
        <f>IF(AI47&lt;&gt;0,Messages!B64,"")</f>
        <v/>
      </c>
      <c r="AL47" s="2330"/>
    </row>
    <row r="48" spans="2:38" ht="7.5" customHeight="1" x14ac:dyDescent="0.35">
      <c r="B48" s="398"/>
      <c r="C48" s="112"/>
      <c r="D48" s="112"/>
      <c r="E48" s="1683"/>
      <c r="F48" s="1683"/>
      <c r="G48" s="1683"/>
      <c r="H48" s="1683"/>
      <c r="I48" s="1683"/>
      <c r="J48" s="1683"/>
      <c r="K48" s="1683"/>
      <c r="L48"/>
      <c r="M48"/>
      <c r="N48"/>
      <c r="O48"/>
      <c r="P48"/>
      <c r="Q48"/>
      <c r="R48" s="919"/>
      <c r="T48" s="889"/>
      <c r="U48"/>
      <c r="V48"/>
      <c r="W48"/>
      <c r="X48"/>
      <c r="Y48"/>
      <c r="Z48"/>
      <c r="AA48"/>
      <c r="AB48"/>
      <c r="AC48"/>
      <c r="AD48"/>
      <c r="AE48"/>
      <c r="AF48"/>
      <c r="AG48"/>
      <c r="AH48"/>
      <c r="AI48"/>
      <c r="AJ48" s="919"/>
      <c r="AK48" s="2329"/>
      <c r="AL48" s="2330"/>
    </row>
    <row r="49" spans="2:38" x14ac:dyDescent="0.35">
      <c r="B49" s="398"/>
      <c r="C49" s="525" t="s">
        <v>967</v>
      </c>
      <c r="D49"/>
      <c r="E49" s="1683"/>
      <c r="F49" s="1683"/>
      <c r="G49" s="1683"/>
      <c r="H49" s="1683"/>
      <c r="I49" s="1683"/>
      <c r="J49" s="1683"/>
      <c r="K49" s="1683"/>
      <c r="L49"/>
      <c r="M49"/>
      <c r="N49"/>
      <c r="O49"/>
      <c r="P49"/>
      <c r="Q49"/>
      <c r="R49" s="919"/>
      <c r="T49" s="889"/>
      <c r="U49"/>
      <c r="V49"/>
      <c r="W49"/>
      <c r="X49"/>
      <c r="Y49"/>
      <c r="Z49"/>
      <c r="AA49"/>
      <c r="AB49"/>
      <c r="AC49"/>
      <c r="AD49"/>
      <c r="AE49"/>
      <c r="AF49"/>
      <c r="AG49"/>
      <c r="AH49"/>
      <c r="AI49"/>
      <c r="AJ49" s="919"/>
      <c r="AK49" s="2329"/>
      <c r="AL49" s="2330"/>
    </row>
    <row r="50" spans="2:38" ht="15" customHeight="1" x14ac:dyDescent="0.35">
      <c r="B50" s="398"/>
      <c r="C50" s="2331"/>
      <c r="D50" s="2332"/>
      <c r="E50" s="2332"/>
      <c r="F50" s="2332"/>
      <c r="G50" s="2332"/>
      <c r="H50" s="2332"/>
      <c r="I50" s="2332"/>
      <c r="J50" s="2332"/>
      <c r="K50" s="2333"/>
      <c r="L50"/>
      <c r="M50"/>
      <c r="N50"/>
      <c r="O50"/>
      <c r="P50"/>
      <c r="Q50"/>
      <c r="R50" s="919"/>
      <c r="T50" s="889"/>
      <c r="U50"/>
      <c r="V50"/>
      <c r="W50"/>
      <c r="X50"/>
      <c r="Y50"/>
      <c r="Z50"/>
      <c r="AA50"/>
      <c r="AB50"/>
      <c r="AC50"/>
      <c r="AD50"/>
      <c r="AE50"/>
      <c r="AF50"/>
      <c r="AG50"/>
      <c r="AH50"/>
      <c r="AI50"/>
      <c r="AJ50" s="919"/>
    </row>
    <row r="51" spans="2:38" ht="15" customHeight="1" x14ac:dyDescent="0.35">
      <c r="B51" s="398"/>
      <c r="C51" s="2334"/>
      <c r="D51" s="2335"/>
      <c r="E51" s="2335"/>
      <c r="F51" s="2335"/>
      <c r="G51" s="2335"/>
      <c r="H51" s="2335"/>
      <c r="I51" s="2335"/>
      <c r="J51" s="2335"/>
      <c r="K51" s="2336"/>
      <c r="L51"/>
      <c r="M51"/>
      <c r="N51"/>
      <c r="O51"/>
      <c r="P51"/>
      <c r="Q51"/>
      <c r="R51" s="919"/>
      <c r="T51" s="889"/>
      <c r="U51"/>
      <c r="V51"/>
      <c r="W51"/>
      <c r="X51"/>
      <c r="Y51"/>
      <c r="Z51"/>
      <c r="AA51"/>
      <c r="AB51"/>
      <c r="AC51"/>
      <c r="AD51"/>
      <c r="AE51"/>
      <c r="AF51"/>
      <c r="AG51"/>
      <c r="AH51"/>
      <c r="AI51"/>
      <c r="AJ51" s="919"/>
    </row>
    <row r="52" spans="2:38" ht="15" customHeight="1" x14ac:dyDescent="0.35">
      <c r="B52" s="398"/>
      <c r="C52" s="2334"/>
      <c r="D52" s="2335"/>
      <c r="E52" s="2335"/>
      <c r="F52" s="2335"/>
      <c r="G52" s="2335"/>
      <c r="H52" s="2335"/>
      <c r="I52" s="2335"/>
      <c r="J52" s="2335"/>
      <c r="K52" s="2336"/>
      <c r="L52"/>
      <c r="M52"/>
      <c r="N52"/>
      <c r="O52"/>
      <c r="P52"/>
      <c r="Q52"/>
      <c r="R52" s="919"/>
      <c r="T52" s="889"/>
      <c r="U52"/>
      <c r="V52"/>
      <c r="W52"/>
      <c r="X52"/>
      <c r="Y52"/>
      <c r="Z52"/>
      <c r="AA52"/>
      <c r="AB52"/>
      <c r="AC52"/>
      <c r="AD52"/>
      <c r="AE52"/>
      <c r="AF52"/>
      <c r="AG52"/>
      <c r="AH52"/>
      <c r="AI52"/>
      <c r="AJ52" s="919"/>
    </row>
    <row r="53" spans="2:38" ht="15" customHeight="1" x14ac:dyDescent="0.35">
      <c r="B53" s="398"/>
      <c r="C53" s="2337"/>
      <c r="D53" s="2338"/>
      <c r="E53" s="2338"/>
      <c r="F53" s="2338"/>
      <c r="G53" s="2338"/>
      <c r="H53" s="2338"/>
      <c r="I53" s="2338"/>
      <c r="J53" s="2338"/>
      <c r="K53" s="2339"/>
      <c r="L53"/>
      <c r="M53"/>
      <c r="N53"/>
      <c r="O53"/>
      <c r="P53"/>
      <c r="Q53"/>
      <c r="R53" s="919"/>
      <c r="T53" s="889"/>
      <c r="U53"/>
      <c r="V53"/>
      <c r="W53"/>
      <c r="X53"/>
      <c r="Y53"/>
      <c r="Z53"/>
      <c r="AA53"/>
      <c r="AB53"/>
      <c r="AC53"/>
      <c r="AD53"/>
      <c r="AE53"/>
      <c r="AF53"/>
      <c r="AG53"/>
      <c r="AH53"/>
      <c r="AI53"/>
      <c r="AJ53" s="919"/>
    </row>
    <row r="54" spans="2:38" ht="9" customHeight="1" thickBot="1" x14ac:dyDescent="0.4">
      <c r="B54" s="411"/>
      <c r="C54" s="157"/>
      <c r="D54" s="157"/>
      <c r="E54" s="157"/>
      <c r="F54" s="157"/>
      <c r="G54" s="157"/>
      <c r="H54" s="157"/>
      <c r="I54" s="157"/>
      <c r="J54" s="157"/>
      <c r="K54" s="157"/>
      <c r="L54" s="922"/>
      <c r="M54" s="922"/>
      <c r="N54" s="922"/>
      <c r="O54" s="922"/>
      <c r="P54" s="922"/>
      <c r="Q54" s="922"/>
      <c r="R54" s="893"/>
      <c r="T54" s="892"/>
      <c r="U54" s="922"/>
      <c r="V54" s="922"/>
      <c r="W54" s="922"/>
      <c r="X54" s="922"/>
      <c r="Y54" s="922"/>
      <c r="Z54" s="922"/>
      <c r="AA54" s="922"/>
      <c r="AB54" s="922"/>
      <c r="AC54" s="922"/>
      <c r="AD54" s="922"/>
      <c r="AE54" s="922"/>
      <c r="AF54" s="922"/>
      <c r="AG54" s="922"/>
      <c r="AH54" s="922"/>
      <c r="AI54" s="922"/>
      <c r="AJ54" s="893"/>
    </row>
    <row r="55" spans="2:38" ht="3.75" customHeight="1" x14ac:dyDescent="0.35"/>
    <row r="56" spans="2:38" ht="3.75" customHeight="1" x14ac:dyDescent="0.35"/>
  </sheetData>
  <sheetProtection formatCells="0" formatColumns="0" formatRows="0" insertColumns="0" insertRows="0"/>
  <mergeCells count="12">
    <mergeCell ref="C50:K53"/>
    <mergeCell ref="C3:Q3"/>
    <mergeCell ref="U3:AI3"/>
    <mergeCell ref="C5:J5"/>
    <mergeCell ref="U5:AB5"/>
    <mergeCell ref="C11:Q11"/>
    <mergeCell ref="U11:AI11"/>
    <mergeCell ref="AK30:AL32"/>
    <mergeCell ref="C34:Q34"/>
    <mergeCell ref="U34:AI34"/>
    <mergeCell ref="AK43:AL45"/>
    <mergeCell ref="AK47:AL49"/>
  </mergeCells>
  <conditionalFormatting sqref="AK30 AK43">
    <cfRule type="containsText" dxfId="40" priority="2" operator="containsText" text="warning">
      <formula>NOT(ISERROR(SEARCH("warning",AK30)))</formula>
    </cfRule>
  </conditionalFormatting>
  <conditionalFormatting sqref="AK47">
    <cfRule type="containsText" dxfId="39" priority="1" operator="containsText" text="warning">
      <formula>NOT(ISERROR(SEARCH("warning",AK47)))</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55" min="1" max="1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
  <sheetViews>
    <sheetView showGridLines="0" zoomScaleNormal="100" workbookViewId="0">
      <selection activeCell="N32" sqref="N32"/>
    </sheetView>
  </sheetViews>
  <sheetFormatPr defaultRowHeight="14.5" x14ac:dyDescent="0.35"/>
  <sheetData/>
  <pageMargins left="0.25" right="0.25" top="0.75" bottom="0.75" header="0.3" footer="0.3"/>
  <pageSetup scale="97"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B1:U68"/>
  <sheetViews>
    <sheetView showGridLines="0" zoomScale="90" zoomScaleNormal="90" zoomScaleSheetLayoutView="100" workbookViewId="0">
      <selection activeCell="S39" sqref="S39:U45"/>
    </sheetView>
  </sheetViews>
  <sheetFormatPr defaultColWidth="9.1796875" defaultRowHeight="14.5" x14ac:dyDescent="0.35"/>
  <cols>
    <col min="1" max="2" width="1.7265625" style="311" customWidth="1"/>
    <col min="3" max="3" width="14.26953125" style="311" customWidth="1"/>
    <col min="4" max="4" width="5.26953125" style="311" bestFit="1" customWidth="1"/>
    <col min="5" max="5" width="8.453125" style="311" bestFit="1" customWidth="1"/>
    <col min="6" max="6" width="11.453125" style="311" customWidth="1"/>
    <col min="7" max="7" width="10" style="311" bestFit="1" customWidth="1"/>
    <col min="8" max="8" width="11" style="311" customWidth="1"/>
    <col min="9" max="9" width="11.1796875" style="311" customWidth="1"/>
    <col min="10" max="10" width="12.26953125" style="311" customWidth="1"/>
    <col min="11" max="13" width="11.1796875" style="311" customWidth="1"/>
    <col min="14" max="14" width="11.7265625" style="311" bestFit="1" customWidth="1"/>
    <col min="15" max="16" width="12.54296875" style="311" bestFit="1" customWidth="1"/>
    <col min="17" max="17" width="1.7265625" style="311" customWidth="1"/>
    <col min="18" max="18" width="2.81640625" style="311" customWidth="1"/>
    <col min="19" max="16384" width="9.1796875" style="311"/>
  </cols>
  <sheetData>
    <row r="1" spans="2:21" ht="9" customHeight="1" thickBot="1" x14ac:dyDescent="0.4"/>
    <row r="2" spans="2:21" ht="9" customHeight="1" x14ac:dyDescent="0.35">
      <c r="B2" s="151"/>
      <c r="C2" s="319"/>
      <c r="D2" s="319"/>
      <c r="E2" s="335"/>
      <c r="F2" s="335"/>
      <c r="G2" s="335"/>
      <c r="H2" s="319"/>
      <c r="I2" s="319"/>
      <c r="J2" s="319"/>
      <c r="K2" s="319"/>
      <c r="L2" s="319"/>
      <c r="M2" s="319"/>
      <c r="N2" s="319"/>
      <c r="O2" s="319"/>
      <c r="P2" s="319"/>
      <c r="Q2" s="320"/>
    </row>
    <row r="3" spans="2:21" ht="18.5" x14ac:dyDescent="0.35">
      <c r="B3" s="4"/>
      <c r="C3" s="2194" t="s">
        <v>499</v>
      </c>
      <c r="D3" s="2194"/>
      <c r="E3" s="2194"/>
      <c r="F3" s="2194"/>
      <c r="G3" s="2194"/>
      <c r="H3" s="2194"/>
      <c r="I3" s="2194"/>
      <c r="J3" s="2194"/>
      <c r="K3" s="2194"/>
      <c r="L3" s="2194"/>
      <c r="M3" s="2194"/>
      <c r="N3" s="2194"/>
      <c r="O3" s="2194"/>
      <c r="P3" s="2194"/>
      <c r="Q3" s="3"/>
    </row>
    <row r="4" spans="2:21" x14ac:dyDescent="0.35">
      <c r="B4" s="4"/>
      <c r="C4" s="1"/>
      <c r="D4" s="1"/>
      <c r="E4" s="115"/>
      <c r="F4" s="115"/>
      <c r="G4" s="115"/>
      <c r="H4" s="1"/>
      <c r="I4" s="1"/>
      <c r="J4" s="1"/>
      <c r="K4" s="1"/>
      <c r="L4" s="1"/>
      <c r="M4" s="1"/>
      <c r="N4" s="1"/>
      <c r="O4" s="1"/>
      <c r="P4" s="1"/>
      <c r="Q4" s="3"/>
    </row>
    <row r="5" spans="2:21" ht="15" thickBot="1" x14ac:dyDescent="0.4">
      <c r="B5" s="368"/>
      <c r="C5" s="2225" t="str">
        <f>IF('1'!G5="",Messages!B3,(CONCATENATE("Project Name: ",'1'!G5)))</f>
        <v>Enter Project Name on Form 1</v>
      </c>
      <c r="D5" s="2225"/>
      <c r="E5" s="2225"/>
      <c r="F5" s="2225"/>
      <c r="G5" s="2225"/>
      <c r="H5" s="2225"/>
      <c r="I5" s="2225"/>
      <c r="J5" s="2225"/>
      <c r="K5" s="2225"/>
      <c r="L5" s="2222"/>
      <c r="M5" s="2225"/>
      <c r="N5" s="2225"/>
      <c r="O5" s="2225"/>
      <c r="P5" s="17"/>
      <c r="Q5" s="415"/>
    </row>
    <row r="6" spans="2:21" ht="22.5" customHeight="1" thickBot="1" x14ac:dyDescent="0.4">
      <c r="B6" s="4"/>
      <c r="C6" s="1"/>
      <c r="D6" s="1"/>
      <c r="E6" s="115"/>
      <c r="F6" s="115"/>
      <c r="G6" s="115"/>
      <c r="H6" s="1"/>
      <c r="I6" s="1"/>
      <c r="J6" s="1"/>
      <c r="K6" s="1"/>
      <c r="L6" s="1"/>
      <c r="M6" s="1"/>
      <c r="N6" s="1"/>
      <c r="O6" s="1"/>
      <c r="P6" s="1"/>
      <c r="Q6" s="3"/>
    </row>
    <row r="7" spans="2:21" ht="46.5" thickBot="1" x14ac:dyDescent="0.4">
      <c r="B7" s="4"/>
      <c r="C7" s="478" t="s">
        <v>298</v>
      </c>
      <c r="D7" s="479" t="s">
        <v>545</v>
      </c>
      <c r="E7" s="479" t="s">
        <v>620</v>
      </c>
      <c r="F7" s="479" t="s">
        <v>891</v>
      </c>
      <c r="G7" s="480" t="s">
        <v>489</v>
      </c>
      <c r="H7" s="479" t="s">
        <v>299</v>
      </c>
      <c r="I7" s="479" t="s">
        <v>666</v>
      </c>
      <c r="J7" s="479" t="s">
        <v>300</v>
      </c>
      <c r="K7" s="479" t="s">
        <v>301</v>
      </c>
      <c r="L7" s="479" t="s">
        <v>302</v>
      </c>
      <c r="M7" s="1574" t="s">
        <v>921</v>
      </c>
      <c r="N7" s="479" t="s">
        <v>303</v>
      </c>
      <c r="O7" s="479" t="s">
        <v>304</v>
      </c>
      <c r="P7" s="481" t="s">
        <v>305</v>
      </c>
      <c r="Q7" s="116"/>
      <c r="T7"/>
    </row>
    <row r="8" spans="2:21" x14ac:dyDescent="0.35">
      <c r="B8" s="4"/>
      <c r="C8" s="791" t="s">
        <v>493</v>
      </c>
      <c r="D8" s="1528"/>
      <c r="E8" s="1528" t="s">
        <v>493</v>
      </c>
      <c r="F8" s="792"/>
      <c r="G8" s="1528"/>
      <c r="H8" s="1276"/>
      <c r="I8" s="1276"/>
      <c r="J8" s="1504">
        <f t="shared" ref="J8:J18" si="0">H8+I8</f>
        <v>0</v>
      </c>
      <c r="K8" s="1276"/>
      <c r="L8" s="1504">
        <f t="shared" ref="L8:L18" si="1">J8+K8</f>
        <v>0</v>
      </c>
      <c r="M8" s="1276"/>
      <c r="N8" s="1504">
        <f t="shared" ref="N8:N18" si="2">D8*H8*12</f>
        <v>0</v>
      </c>
      <c r="O8" s="1504">
        <f t="shared" ref="O8:O18" si="3">D8*K8*12</f>
        <v>0</v>
      </c>
      <c r="P8" s="1505">
        <f t="shared" ref="P8:P18" si="4">N8+O8</f>
        <v>0</v>
      </c>
      <c r="Q8" s="116"/>
    </row>
    <row r="9" spans="2:21" x14ac:dyDescent="0.35">
      <c r="B9" s="4"/>
      <c r="C9" s="793"/>
      <c r="D9" s="794"/>
      <c r="E9" s="1154"/>
      <c r="F9" s="794"/>
      <c r="G9" s="1154"/>
      <c r="H9" s="795"/>
      <c r="I9" s="795"/>
      <c r="J9" s="1506">
        <f t="shared" si="0"/>
        <v>0</v>
      </c>
      <c r="K9" s="795"/>
      <c r="L9" s="1506">
        <f t="shared" si="1"/>
        <v>0</v>
      </c>
      <c r="M9" s="795"/>
      <c r="N9" s="1506">
        <f t="shared" si="2"/>
        <v>0</v>
      </c>
      <c r="O9" s="1506">
        <f t="shared" si="3"/>
        <v>0</v>
      </c>
      <c r="P9" s="1507">
        <f t="shared" si="4"/>
        <v>0</v>
      </c>
      <c r="Q9" s="116"/>
    </row>
    <row r="10" spans="2:21" ht="15" customHeight="1" x14ac:dyDescent="0.35">
      <c r="B10" s="4"/>
      <c r="C10" s="793"/>
      <c r="D10" s="794"/>
      <c r="E10" s="1154"/>
      <c r="F10" s="794"/>
      <c r="G10" s="1154"/>
      <c r="H10" s="795"/>
      <c r="I10" s="795"/>
      <c r="J10" s="1506">
        <f t="shared" si="0"/>
        <v>0</v>
      </c>
      <c r="K10" s="795"/>
      <c r="L10" s="1506">
        <f t="shared" si="1"/>
        <v>0</v>
      </c>
      <c r="M10" s="795"/>
      <c r="N10" s="1506">
        <f t="shared" si="2"/>
        <v>0</v>
      </c>
      <c r="O10" s="1506">
        <f t="shared" si="3"/>
        <v>0</v>
      </c>
      <c r="P10" s="1507">
        <f t="shared" si="4"/>
        <v>0</v>
      </c>
      <c r="Q10" s="3"/>
      <c r="S10" s="2330" t="str">
        <f>IF(L60&lt;&gt;'2A'!M39,Messages!B68,"")</f>
        <v/>
      </c>
      <c r="T10" s="2330"/>
      <c r="U10" s="2330"/>
    </row>
    <row r="11" spans="2:21" x14ac:dyDescent="0.35">
      <c r="B11" s="4"/>
      <c r="C11" s="793"/>
      <c r="D11" s="794"/>
      <c r="E11" s="1154"/>
      <c r="F11" s="794"/>
      <c r="G11" s="1154"/>
      <c r="H11" s="795"/>
      <c r="I11" s="795"/>
      <c r="J11" s="1506">
        <f t="shared" si="0"/>
        <v>0</v>
      </c>
      <c r="K11" s="795"/>
      <c r="L11" s="1506">
        <f t="shared" si="1"/>
        <v>0</v>
      </c>
      <c r="M11" s="795"/>
      <c r="N11" s="1506">
        <f t="shared" si="2"/>
        <v>0</v>
      </c>
      <c r="O11" s="1506">
        <f t="shared" si="3"/>
        <v>0</v>
      </c>
      <c r="P11" s="1507">
        <f t="shared" si="4"/>
        <v>0</v>
      </c>
      <c r="Q11" s="3"/>
      <c r="S11" s="2330"/>
      <c r="T11" s="2330"/>
      <c r="U11" s="2330"/>
    </row>
    <row r="12" spans="2:21" x14ac:dyDescent="0.35">
      <c r="B12" s="4"/>
      <c r="C12" s="793"/>
      <c r="D12" s="794"/>
      <c r="E12" s="1154"/>
      <c r="F12" s="794"/>
      <c r="G12" s="1154"/>
      <c r="H12" s="795"/>
      <c r="I12" s="795"/>
      <c r="J12" s="1506">
        <f t="shared" si="0"/>
        <v>0</v>
      </c>
      <c r="K12" s="795"/>
      <c r="L12" s="1506">
        <f t="shared" si="1"/>
        <v>0</v>
      </c>
      <c r="M12" s="795"/>
      <c r="N12" s="1506">
        <f t="shared" si="2"/>
        <v>0</v>
      </c>
      <c r="O12" s="1506">
        <f t="shared" si="3"/>
        <v>0</v>
      </c>
      <c r="P12" s="1507">
        <f t="shared" si="4"/>
        <v>0</v>
      </c>
      <c r="Q12" s="3"/>
      <c r="S12" s="2330"/>
      <c r="T12" s="2330"/>
      <c r="U12" s="2330"/>
    </row>
    <row r="13" spans="2:21" x14ac:dyDescent="0.35">
      <c r="B13" s="4"/>
      <c r="C13" s="793"/>
      <c r="D13" s="794"/>
      <c r="E13" s="1154"/>
      <c r="F13" s="794"/>
      <c r="G13" s="1154"/>
      <c r="H13" s="795"/>
      <c r="I13" s="795"/>
      <c r="J13" s="1506">
        <f t="shared" si="0"/>
        <v>0</v>
      </c>
      <c r="K13" s="795"/>
      <c r="L13" s="1506">
        <f t="shared" si="1"/>
        <v>0</v>
      </c>
      <c r="M13" s="795"/>
      <c r="N13" s="1506">
        <f t="shared" si="2"/>
        <v>0</v>
      </c>
      <c r="O13" s="1506">
        <f t="shared" si="3"/>
        <v>0</v>
      </c>
      <c r="P13" s="1507">
        <f t="shared" si="4"/>
        <v>0</v>
      </c>
      <c r="Q13" s="3"/>
      <c r="S13" s="2330"/>
      <c r="T13" s="2330"/>
      <c r="U13" s="2330"/>
    </row>
    <row r="14" spans="2:21" x14ac:dyDescent="0.35">
      <c r="B14" s="4"/>
      <c r="C14" s="793"/>
      <c r="D14" s="794"/>
      <c r="E14" s="1154"/>
      <c r="F14" s="794"/>
      <c r="G14" s="1154"/>
      <c r="H14" s="795"/>
      <c r="I14" s="795"/>
      <c r="J14" s="1506">
        <f t="shared" si="0"/>
        <v>0</v>
      </c>
      <c r="K14" s="795"/>
      <c r="L14" s="1506">
        <f t="shared" si="1"/>
        <v>0</v>
      </c>
      <c r="M14" s="795"/>
      <c r="N14" s="1506">
        <f t="shared" si="2"/>
        <v>0</v>
      </c>
      <c r="O14" s="1506">
        <f t="shared" si="3"/>
        <v>0</v>
      </c>
      <c r="P14" s="1507">
        <f t="shared" si="4"/>
        <v>0</v>
      </c>
      <c r="Q14" s="3"/>
    </row>
    <row r="15" spans="2:21" x14ac:dyDescent="0.35">
      <c r="B15" s="4"/>
      <c r="C15" s="793"/>
      <c r="D15" s="794"/>
      <c r="E15" s="1154"/>
      <c r="F15" s="794"/>
      <c r="G15" s="1154"/>
      <c r="H15" s="795"/>
      <c r="I15" s="795"/>
      <c r="J15" s="1506">
        <f t="shared" si="0"/>
        <v>0</v>
      </c>
      <c r="K15" s="795"/>
      <c r="L15" s="1506">
        <f t="shared" si="1"/>
        <v>0</v>
      </c>
      <c r="M15" s="795"/>
      <c r="N15" s="1506">
        <f t="shared" si="2"/>
        <v>0</v>
      </c>
      <c r="O15" s="1506">
        <f t="shared" si="3"/>
        <v>0</v>
      </c>
      <c r="P15" s="1507">
        <f t="shared" si="4"/>
        <v>0</v>
      </c>
      <c r="Q15" s="3"/>
    </row>
    <row r="16" spans="2:21" x14ac:dyDescent="0.35">
      <c r="B16" s="4"/>
      <c r="C16" s="793"/>
      <c r="D16" s="794"/>
      <c r="E16" s="1154"/>
      <c r="F16" s="794"/>
      <c r="G16" s="1154"/>
      <c r="H16" s="795"/>
      <c r="I16" s="795"/>
      <c r="J16" s="1506">
        <f t="shared" si="0"/>
        <v>0</v>
      </c>
      <c r="K16" s="795"/>
      <c r="L16" s="1506">
        <f t="shared" si="1"/>
        <v>0</v>
      </c>
      <c r="M16" s="795"/>
      <c r="N16" s="1506">
        <f t="shared" si="2"/>
        <v>0</v>
      </c>
      <c r="O16" s="1506">
        <f t="shared" si="3"/>
        <v>0</v>
      </c>
      <c r="P16" s="1507">
        <f t="shared" si="4"/>
        <v>0</v>
      </c>
      <c r="Q16" s="116"/>
    </row>
    <row r="17" spans="2:17" x14ac:dyDescent="0.35">
      <c r="B17" s="4"/>
      <c r="C17" s="793"/>
      <c r="D17" s="794"/>
      <c r="E17" s="1154"/>
      <c r="F17" s="794"/>
      <c r="G17" s="1154"/>
      <c r="H17" s="795"/>
      <c r="I17" s="795"/>
      <c r="J17" s="1506">
        <f t="shared" si="0"/>
        <v>0</v>
      </c>
      <c r="K17" s="795"/>
      <c r="L17" s="1506">
        <f t="shared" si="1"/>
        <v>0</v>
      </c>
      <c r="M17" s="795"/>
      <c r="N17" s="1506">
        <f t="shared" si="2"/>
        <v>0</v>
      </c>
      <c r="O17" s="1506">
        <f t="shared" si="3"/>
        <v>0</v>
      </c>
      <c r="P17" s="1507">
        <f t="shared" si="4"/>
        <v>0</v>
      </c>
      <c r="Q17" s="116"/>
    </row>
    <row r="18" spans="2:17" x14ac:dyDescent="0.35">
      <c r="B18" s="4"/>
      <c r="C18" s="793"/>
      <c r="D18" s="794"/>
      <c r="E18" s="1154"/>
      <c r="F18" s="794"/>
      <c r="G18" s="1154"/>
      <c r="H18" s="795"/>
      <c r="I18" s="795"/>
      <c r="J18" s="1506">
        <f t="shared" si="0"/>
        <v>0</v>
      </c>
      <c r="K18" s="795"/>
      <c r="L18" s="1506">
        <f t="shared" si="1"/>
        <v>0</v>
      </c>
      <c r="M18" s="795"/>
      <c r="N18" s="1506">
        <f t="shared" si="2"/>
        <v>0</v>
      </c>
      <c r="O18" s="1506">
        <f t="shared" si="3"/>
        <v>0</v>
      </c>
      <c r="P18" s="1507">
        <f t="shared" si="4"/>
        <v>0</v>
      </c>
      <c r="Q18" s="116"/>
    </row>
    <row r="19" spans="2:17" x14ac:dyDescent="0.35">
      <c r="B19" s="4"/>
      <c r="C19" s="793"/>
      <c r="D19" s="794"/>
      <c r="E19" s="1154"/>
      <c r="F19" s="794"/>
      <c r="G19" s="1154"/>
      <c r="H19" s="795"/>
      <c r="I19" s="795"/>
      <c r="J19" s="1506">
        <f t="shared" ref="J19:J34" si="5">H19+I19</f>
        <v>0</v>
      </c>
      <c r="K19" s="795"/>
      <c r="L19" s="1506">
        <f t="shared" ref="L19:L34" si="6">J19+K19</f>
        <v>0</v>
      </c>
      <c r="M19" s="795"/>
      <c r="N19" s="1506">
        <f t="shared" ref="N19:N34" si="7">D19*H19*12</f>
        <v>0</v>
      </c>
      <c r="O19" s="1506">
        <f t="shared" ref="O19:O34" si="8">D19*K19*12</f>
        <v>0</v>
      </c>
      <c r="P19" s="1507">
        <f t="shared" ref="P19:P34" si="9">N19+O19</f>
        <v>0</v>
      </c>
      <c r="Q19" s="116"/>
    </row>
    <row r="20" spans="2:17" x14ac:dyDescent="0.35">
      <c r="B20" s="4"/>
      <c r="C20" s="793"/>
      <c r="D20" s="794"/>
      <c r="E20" s="1154"/>
      <c r="F20" s="794"/>
      <c r="G20" s="1154"/>
      <c r="H20" s="795"/>
      <c r="I20" s="795"/>
      <c r="J20" s="1506">
        <f t="shared" si="5"/>
        <v>0</v>
      </c>
      <c r="K20" s="795"/>
      <c r="L20" s="1506">
        <f t="shared" si="6"/>
        <v>0</v>
      </c>
      <c r="M20" s="795"/>
      <c r="N20" s="1506">
        <f t="shared" si="7"/>
        <v>0</v>
      </c>
      <c r="O20" s="1506">
        <f t="shared" si="8"/>
        <v>0</v>
      </c>
      <c r="P20" s="1507">
        <f t="shared" si="9"/>
        <v>0</v>
      </c>
      <c r="Q20" s="116"/>
    </row>
    <row r="21" spans="2:17" hidden="1" x14ac:dyDescent="0.35">
      <c r="B21" s="4"/>
      <c r="C21" s="793"/>
      <c r="D21" s="794"/>
      <c r="E21" s="1154"/>
      <c r="F21" s="794"/>
      <c r="G21" s="1154"/>
      <c r="H21" s="795">
        <v>0</v>
      </c>
      <c r="I21" s="795">
        <v>0</v>
      </c>
      <c r="J21" s="1506">
        <f t="shared" si="5"/>
        <v>0</v>
      </c>
      <c r="K21" s="795">
        <v>0</v>
      </c>
      <c r="L21" s="1506">
        <f t="shared" si="6"/>
        <v>0</v>
      </c>
      <c r="M21" s="795">
        <v>0</v>
      </c>
      <c r="N21" s="1506">
        <f t="shared" si="7"/>
        <v>0</v>
      </c>
      <c r="O21" s="1506">
        <f t="shared" si="8"/>
        <v>0</v>
      </c>
      <c r="P21" s="1507">
        <f t="shared" si="9"/>
        <v>0</v>
      </c>
      <c r="Q21" s="116"/>
    </row>
    <row r="22" spans="2:17" hidden="1" x14ac:dyDescent="0.35">
      <c r="B22" s="4"/>
      <c r="C22" s="793"/>
      <c r="D22" s="794"/>
      <c r="E22" s="1154"/>
      <c r="F22" s="794"/>
      <c r="G22" s="1154"/>
      <c r="H22" s="795">
        <v>0</v>
      </c>
      <c r="I22" s="795">
        <v>0</v>
      </c>
      <c r="J22" s="1506">
        <f t="shared" si="5"/>
        <v>0</v>
      </c>
      <c r="K22" s="795">
        <v>0</v>
      </c>
      <c r="L22" s="1506">
        <f t="shared" si="6"/>
        <v>0</v>
      </c>
      <c r="M22" s="795">
        <v>0</v>
      </c>
      <c r="N22" s="1506">
        <f t="shared" si="7"/>
        <v>0</v>
      </c>
      <c r="O22" s="1506">
        <f t="shared" si="8"/>
        <v>0</v>
      </c>
      <c r="P22" s="1507">
        <f t="shared" si="9"/>
        <v>0</v>
      </c>
      <c r="Q22" s="116"/>
    </row>
    <row r="23" spans="2:17" hidden="1" x14ac:dyDescent="0.35">
      <c r="B23" s="4"/>
      <c r="C23" s="793"/>
      <c r="D23" s="794"/>
      <c r="E23" s="1154"/>
      <c r="F23" s="794"/>
      <c r="G23" s="1154"/>
      <c r="H23" s="795">
        <v>0</v>
      </c>
      <c r="I23" s="795">
        <v>0</v>
      </c>
      <c r="J23" s="1506">
        <f t="shared" si="5"/>
        <v>0</v>
      </c>
      <c r="K23" s="795">
        <v>0</v>
      </c>
      <c r="L23" s="1506">
        <f t="shared" si="6"/>
        <v>0</v>
      </c>
      <c r="M23" s="795">
        <v>0</v>
      </c>
      <c r="N23" s="1506">
        <f t="shared" si="7"/>
        <v>0</v>
      </c>
      <c r="O23" s="1506">
        <f t="shared" si="8"/>
        <v>0</v>
      </c>
      <c r="P23" s="1507">
        <f t="shared" si="9"/>
        <v>0</v>
      </c>
      <c r="Q23" s="116"/>
    </row>
    <row r="24" spans="2:17" hidden="1" x14ac:dyDescent="0.35">
      <c r="B24" s="4"/>
      <c r="C24" s="793"/>
      <c r="D24" s="794"/>
      <c r="E24" s="1154"/>
      <c r="F24" s="794"/>
      <c r="G24" s="1154"/>
      <c r="H24" s="795">
        <v>0</v>
      </c>
      <c r="I24" s="795">
        <v>0</v>
      </c>
      <c r="J24" s="1506">
        <f t="shared" si="5"/>
        <v>0</v>
      </c>
      <c r="K24" s="795">
        <v>0</v>
      </c>
      <c r="L24" s="1506">
        <f t="shared" si="6"/>
        <v>0</v>
      </c>
      <c r="M24" s="795">
        <v>0</v>
      </c>
      <c r="N24" s="1506">
        <f t="shared" si="7"/>
        <v>0</v>
      </c>
      <c r="O24" s="1506">
        <f t="shared" si="8"/>
        <v>0</v>
      </c>
      <c r="P24" s="1507">
        <f t="shared" si="9"/>
        <v>0</v>
      </c>
      <c r="Q24" s="116"/>
    </row>
    <row r="25" spans="2:17" hidden="1" x14ac:dyDescent="0.35">
      <c r="B25" s="4"/>
      <c r="C25" s="793"/>
      <c r="D25" s="794"/>
      <c r="E25" s="1154"/>
      <c r="F25" s="794"/>
      <c r="G25" s="1154"/>
      <c r="H25" s="795">
        <v>0</v>
      </c>
      <c r="I25" s="795">
        <v>0</v>
      </c>
      <c r="J25" s="1506">
        <f t="shared" si="5"/>
        <v>0</v>
      </c>
      <c r="K25" s="795">
        <v>0</v>
      </c>
      <c r="L25" s="1506">
        <f t="shared" si="6"/>
        <v>0</v>
      </c>
      <c r="M25" s="795">
        <v>0</v>
      </c>
      <c r="N25" s="1506">
        <f t="shared" si="7"/>
        <v>0</v>
      </c>
      <c r="O25" s="1506">
        <f t="shared" si="8"/>
        <v>0</v>
      </c>
      <c r="P25" s="1507">
        <f t="shared" si="9"/>
        <v>0</v>
      </c>
      <c r="Q25" s="116"/>
    </row>
    <row r="26" spans="2:17" hidden="1" x14ac:dyDescent="0.35">
      <c r="B26" s="4"/>
      <c r="C26" s="793"/>
      <c r="D26" s="794"/>
      <c r="E26" s="1154"/>
      <c r="F26" s="794"/>
      <c r="G26" s="1154"/>
      <c r="H26" s="795">
        <v>0</v>
      </c>
      <c r="I26" s="795">
        <v>0</v>
      </c>
      <c r="J26" s="1506">
        <f t="shared" si="5"/>
        <v>0</v>
      </c>
      <c r="K26" s="795">
        <v>0</v>
      </c>
      <c r="L26" s="1506">
        <f t="shared" si="6"/>
        <v>0</v>
      </c>
      <c r="M26" s="795">
        <v>0</v>
      </c>
      <c r="N26" s="1506">
        <f t="shared" si="7"/>
        <v>0</v>
      </c>
      <c r="O26" s="1506">
        <f t="shared" si="8"/>
        <v>0</v>
      </c>
      <c r="P26" s="1507">
        <f t="shared" si="9"/>
        <v>0</v>
      </c>
      <c r="Q26" s="116"/>
    </row>
    <row r="27" spans="2:17" hidden="1" x14ac:dyDescent="0.35">
      <c r="B27" s="4"/>
      <c r="C27" s="793"/>
      <c r="D27" s="794"/>
      <c r="E27" s="1154"/>
      <c r="F27" s="794"/>
      <c r="G27" s="1154"/>
      <c r="H27" s="795">
        <v>0</v>
      </c>
      <c r="I27" s="795">
        <v>0</v>
      </c>
      <c r="J27" s="1506">
        <f t="shared" si="5"/>
        <v>0</v>
      </c>
      <c r="K27" s="795">
        <v>0</v>
      </c>
      <c r="L27" s="1506">
        <f t="shared" si="6"/>
        <v>0</v>
      </c>
      <c r="M27" s="795">
        <v>0</v>
      </c>
      <c r="N27" s="1506">
        <f t="shared" si="7"/>
        <v>0</v>
      </c>
      <c r="O27" s="1506">
        <f t="shared" si="8"/>
        <v>0</v>
      </c>
      <c r="P27" s="1507">
        <f t="shared" si="9"/>
        <v>0</v>
      </c>
      <c r="Q27" s="116"/>
    </row>
    <row r="28" spans="2:17" hidden="1" x14ac:dyDescent="0.35">
      <c r="B28" s="4"/>
      <c r="C28" s="793"/>
      <c r="D28" s="794"/>
      <c r="E28" s="1154"/>
      <c r="F28" s="794"/>
      <c r="G28" s="1154"/>
      <c r="H28" s="795">
        <v>0</v>
      </c>
      <c r="I28" s="795">
        <v>0</v>
      </c>
      <c r="J28" s="1506">
        <f t="shared" si="5"/>
        <v>0</v>
      </c>
      <c r="K28" s="795">
        <v>0</v>
      </c>
      <c r="L28" s="1506">
        <f t="shared" si="6"/>
        <v>0</v>
      </c>
      <c r="M28" s="795">
        <v>0</v>
      </c>
      <c r="N28" s="1506">
        <f t="shared" si="7"/>
        <v>0</v>
      </c>
      <c r="O28" s="1506">
        <f t="shared" si="8"/>
        <v>0</v>
      </c>
      <c r="P28" s="1507">
        <f t="shared" si="9"/>
        <v>0</v>
      </c>
      <c r="Q28" s="116"/>
    </row>
    <row r="29" spans="2:17" hidden="1" x14ac:dyDescent="0.35">
      <c r="B29" s="4"/>
      <c r="C29" s="793"/>
      <c r="D29" s="794"/>
      <c r="E29" s="1154"/>
      <c r="F29" s="794"/>
      <c r="G29" s="1154"/>
      <c r="H29" s="795">
        <v>0</v>
      </c>
      <c r="I29" s="795">
        <v>0</v>
      </c>
      <c r="J29" s="1506">
        <f t="shared" si="5"/>
        <v>0</v>
      </c>
      <c r="K29" s="795">
        <v>0</v>
      </c>
      <c r="L29" s="1506">
        <f t="shared" si="6"/>
        <v>0</v>
      </c>
      <c r="M29" s="795">
        <v>0</v>
      </c>
      <c r="N29" s="1506">
        <f t="shared" si="7"/>
        <v>0</v>
      </c>
      <c r="O29" s="1506">
        <f t="shared" si="8"/>
        <v>0</v>
      </c>
      <c r="P29" s="1507">
        <f t="shared" si="9"/>
        <v>0</v>
      </c>
      <c r="Q29" s="116"/>
    </row>
    <row r="30" spans="2:17" hidden="1" x14ac:dyDescent="0.35">
      <c r="B30" s="4"/>
      <c r="C30" s="793"/>
      <c r="D30" s="794"/>
      <c r="E30" s="1154"/>
      <c r="F30" s="794"/>
      <c r="G30" s="1154"/>
      <c r="H30" s="795">
        <v>0</v>
      </c>
      <c r="I30" s="795">
        <v>0</v>
      </c>
      <c r="J30" s="1506">
        <f t="shared" si="5"/>
        <v>0</v>
      </c>
      <c r="K30" s="795">
        <v>0</v>
      </c>
      <c r="L30" s="1506">
        <f t="shared" si="6"/>
        <v>0</v>
      </c>
      <c r="M30" s="795">
        <v>0</v>
      </c>
      <c r="N30" s="1506">
        <f t="shared" si="7"/>
        <v>0</v>
      </c>
      <c r="O30" s="1506">
        <f t="shared" si="8"/>
        <v>0</v>
      </c>
      <c r="P30" s="1507">
        <f t="shared" si="9"/>
        <v>0</v>
      </c>
      <c r="Q30" s="116"/>
    </row>
    <row r="31" spans="2:17" hidden="1" x14ac:dyDescent="0.35">
      <c r="B31" s="4"/>
      <c r="C31" s="793"/>
      <c r="D31" s="794"/>
      <c r="E31" s="1154"/>
      <c r="F31" s="794"/>
      <c r="G31" s="1154"/>
      <c r="H31" s="795">
        <v>0</v>
      </c>
      <c r="I31" s="795">
        <v>0</v>
      </c>
      <c r="J31" s="1506">
        <f t="shared" si="5"/>
        <v>0</v>
      </c>
      <c r="K31" s="795">
        <v>0</v>
      </c>
      <c r="L31" s="1506">
        <f t="shared" si="6"/>
        <v>0</v>
      </c>
      <c r="M31" s="795">
        <v>0</v>
      </c>
      <c r="N31" s="1506">
        <f t="shared" si="7"/>
        <v>0</v>
      </c>
      <c r="O31" s="1506">
        <f t="shared" si="8"/>
        <v>0</v>
      </c>
      <c r="P31" s="1507">
        <f t="shared" si="9"/>
        <v>0</v>
      </c>
      <c r="Q31" s="116"/>
    </row>
    <row r="32" spans="2:17" hidden="1" x14ac:dyDescent="0.35">
      <c r="B32" s="4"/>
      <c r="C32" s="793"/>
      <c r="D32" s="794"/>
      <c r="E32" s="1154"/>
      <c r="F32" s="794"/>
      <c r="G32" s="1154"/>
      <c r="H32" s="795">
        <v>0</v>
      </c>
      <c r="I32" s="795">
        <v>0</v>
      </c>
      <c r="J32" s="1506">
        <f t="shared" si="5"/>
        <v>0</v>
      </c>
      <c r="K32" s="795">
        <v>0</v>
      </c>
      <c r="L32" s="1506">
        <f t="shared" si="6"/>
        <v>0</v>
      </c>
      <c r="M32" s="795">
        <v>0</v>
      </c>
      <c r="N32" s="1506">
        <f t="shared" si="7"/>
        <v>0</v>
      </c>
      <c r="O32" s="1506">
        <f t="shared" si="8"/>
        <v>0</v>
      </c>
      <c r="P32" s="1507">
        <f t="shared" si="9"/>
        <v>0</v>
      </c>
      <c r="Q32" s="116"/>
    </row>
    <row r="33" spans="2:21" hidden="1" x14ac:dyDescent="0.35">
      <c r="B33" s="4"/>
      <c r="C33" s="793"/>
      <c r="D33" s="794"/>
      <c r="E33" s="1154"/>
      <c r="F33" s="794"/>
      <c r="G33" s="1154"/>
      <c r="H33" s="795">
        <v>0</v>
      </c>
      <c r="I33" s="795">
        <v>0</v>
      </c>
      <c r="J33" s="1506">
        <f t="shared" si="5"/>
        <v>0</v>
      </c>
      <c r="K33" s="795">
        <v>0</v>
      </c>
      <c r="L33" s="1506">
        <f t="shared" si="6"/>
        <v>0</v>
      </c>
      <c r="M33" s="795">
        <v>0</v>
      </c>
      <c r="N33" s="1506">
        <f t="shared" si="7"/>
        <v>0</v>
      </c>
      <c r="O33" s="1506">
        <f t="shared" si="8"/>
        <v>0</v>
      </c>
      <c r="P33" s="1507">
        <f t="shared" si="9"/>
        <v>0</v>
      </c>
      <c r="Q33" s="116"/>
    </row>
    <row r="34" spans="2:21" hidden="1" x14ac:dyDescent="0.35">
      <c r="B34" s="4"/>
      <c r="C34" s="793"/>
      <c r="D34" s="794"/>
      <c r="E34" s="1154"/>
      <c r="F34" s="794"/>
      <c r="G34" s="1154"/>
      <c r="H34" s="795">
        <v>0</v>
      </c>
      <c r="I34" s="795">
        <v>0</v>
      </c>
      <c r="J34" s="1506">
        <f t="shared" si="5"/>
        <v>0</v>
      </c>
      <c r="K34" s="795">
        <v>0</v>
      </c>
      <c r="L34" s="1506">
        <f t="shared" si="6"/>
        <v>0</v>
      </c>
      <c r="M34" s="795">
        <v>0</v>
      </c>
      <c r="N34" s="1506">
        <f t="shared" si="7"/>
        <v>0</v>
      </c>
      <c r="O34" s="1506">
        <f t="shared" si="8"/>
        <v>0</v>
      </c>
      <c r="P34" s="1507">
        <f t="shared" si="9"/>
        <v>0</v>
      </c>
      <c r="Q34" s="116"/>
    </row>
    <row r="35" spans="2:21" hidden="1" x14ac:dyDescent="0.35">
      <c r="B35" s="4"/>
      <c r="C35" s="793"/>
      <c r="D35" s="794"/>
      <c r="E35" s="1154"/>
      <c r="F35" s="794"/>
      <c r="G35" s="1154"/>
      <c r="H35" s="795">
        <v>0</v>
      </c>
      <c r="I35" s="795">
        <v>0</v>
      </c>
      <c r="J35" s="1506">
        <f>H35+I35</f>
        <v>0</v>
      </c>
      <c r="K35" s="795">
        <v>0</v>
      </c>
      <c r="L35" s="1506">
        <f>J35+K35</f>
        <v>0</v>
      </c>
      <c r="M35" s="795">
        <v>0</v>
      </c>
      <c r="N35" s="1506">
        <f>D35*H35*12</f>
        <v>0</v>
      </c>
      <c r="O35" s="1506">
        <f>D35*K35*12</f>
        <v>0</v>
      </c>
      <c r="P35" s="1507">
        <f>N35+O35</f>
        <v>0</v>
      </c>
      <c r="Q35" s="116"/>
    </row>
    <row r="36" spans="2:21" hidden="1" x14ac:dyDescent="0.35">
      <c r="B36" s="4"/>
      <c r="C36" s="796"/>
      <c r="D36" s="567"/>
      <c r="E36" s="1154"/>
      <c r="F36" s="567"/>
      <c r="G36" s="1154"/>
      <c r="H36" s="568">
        <v>0</v>
      </c>
      <c r="I36" s="568">
        <v>0</v>
      </c>
      <c r="J36" s="1508">
        <f>H36+I36</f>
        <v>0</v>
      </c>
      <c r="K36" s="568">
        <v>0</v>
      </c>
      <c r="L36" s="1508">
        <f>J36+K36</f>
        <v>0</v>
      </c>
      <c r="M36" s="568">
        <v>0</v>
      </c>
      <c r="N36" s="1508">
        <f>D36*H36*12</f>
        <v>0</v>
      </c>
      <c r="O36" s="1508">
        <f>D36*K36*12</f>
        <v>0</v>
      </c>
      <c r="P36" s="1509">
        <f>N36+O36</f>
        <v>0</v>
      </c>
      <c r="Q36" s="116"/>
    </row>
    <row r="37" spans="2:21" ht="3.75" customHeight="1" x14ac:dyDescent="0.35">
      <c r="B37" s="4"/>
      <c r="C37" s="1155"/>
      <c r="D37" s="1156">
        <f>SUM(D8:D36)</f>
        <v>0</v>
      </c>
      <c r="E37" s="1156"/>
      <c r="F37" s="1156"/>
      <c r="G37" s="1156"/>
      <c r="H37" s="923"/>
      <c r="I37" s="923"/>
      <c r="J37" s="924"/>
      <c r="K37" s="923"/>
      <c r="L37" s="924"/>
      <c r="M37" s="923"/>
      <c r="N37" s="924"/>
      <c r="O37" s="924"/>
      <c r="P37" s="925"/>
      <c r="Q37" s="116"/>
    </row>
    <row r="38" spans="2:21" x14ac:dyDescent="0.35">
      <c r="B38" s="4"/>
      <c r="C38" s="2347" t="s">
        <v>886</v>
      </c>
      <c r="D38" s="2348"/>
      <c r="E38" s="2348"/>
      <c r="F38" s="2348"/>
      <c r="G38" s="2348"/>
      <c r="H38" s="2348"/>
      <c r="I38" s="2348"/>
      <c r="J38" s="2348"/>
      <c r="K38" s="2348"/>
      <c r="L38" s="2348"/>
      <c r="M38" s="2348"/>
      <c r="N38" s="2348"/>
      <c r="O38" s="2348"/>
      <c r="P38" s="2349"/>
      <c r="Q38" s="116"/>
    </row>
    <row r="39" spans="2:21" ht="24" customHeight="1" x14ac:dyDescent="0.35">
      <c r="B39" s="4"/>
      <c r="C39" s="1510" t="s">
        <v>306</v>
      </c>
      <c r="D39" s="569"/>
      <c r="E39" s="1157" t="s">
        <v>493</v>
      </c>
      <c r="F39" s="569"/>
      <c r="G39" s="1157"/>
      <c r="H39" s="1511"/>
      <c r="I39" s="1512"/>
      <c r="J39" s="1513"/>
      <c r="K39" s="1512"/>
      <c r="L39" s="1514">
        <f>H39</f>
        <v>0</v>
      </c>
      <c r="M39" s="1512"/>
      <c r="N39" s="1508">
        <f t="shared" ref="N39:N44" si="10">D39*H39*12</f>
        <v>0</v>
      </c>
      <c r="O39" s="1515"/>
      <c r="P39" s="1516">
        <f t="shared" ref="P39:P44" si="11">N39</f>
        <v>0</v>
      </c>
      <c r="Q39" s="116"/>
      <c r="S39" s="2330" t="str">
        <f>IF(L62&lt;&gt;'2A'!O39,Messages!B69,"")</f>
        <v/>
      </c>
      <c r="T39" s="2330"/>
      <c r="U39" s="2330"/>
    </row>
    <row r="40" spans="2:21" ht="24" hidden="1" customHeight="1" x14ac:dyDescent="0.35">
      <c r="B40" s="4"/>
      <c r="C40" s="1510" t="s">
        <v>493</v>
      </c>
      <c r="D40" s="569"/>
      <c r="E40" s="1157"/>
      <c r="F40" s="569"/>
      <c r="G40" s="1157"/>
      <c r="H40" s="1511"/>
      <c r="I40" s="1512"/>
      <c r="J40" s="1513"/>
      <c r="K40" s="1512"/>
      <c r="L40" s="1514">
        <f>H40</f>
        <v>0</v>
      </c>
      <c r="M40" s="1512"/>
      <c r="N40" s="1508">
        <f t="shared" si="10"/>
        <v>0</v>
      </c>
      <c r="O40" s="1515"/>
      <c r="P40" s="1516">
        <f t="shared" si="11"/>
        <v>0</v>
      </c>
      <c r="Q40" s="116"/>
      <c r="S40" s="2330"/>
      <c r="T40" s="2330"/>
      <c r="U40" s="2330"/>
    </row>
    <row r="41" spans="2:21" ht="24" hidden="1" customHeight="1" x14ac:dyDescent="0.35">
      <c r="B41" s="4"/>
      <c r="C41" s="1510" t="s">
        <v>493</v>
      </c>
      <c r="D41" s="569"/>
      <c r="E41" s="1157"/>
      <c r="F41" s="569"/>
      <c r="G41" s="1157"/>
      <c r="H41" s="1511"/>
      <c r="I41" s="1512"/>
      <c r="J41" s="1513"/>
      <c r="K41" s="1512"/>
      <c r="L41" s="1514">
        <f>H41</f>
        <v>0</v>
      </c>
      <c r="M41" s="1512"/>
      <c r="N41" s="1508">
        <f t="shared" si="10"/>
        <v>0</v>
      </c>
      <c r="O41" s="1515"/>
      <c r="P41" s="1516">
        <f t="shared" si="11"/>
        <v>0</v>
      </c>
      <c r="Q41" s="116"/>
      <c r="S41" s="2330"/>
      <c r="T41" s="2330"/>
      <c r="U41" s="2330"/>
    </row>
    <row r="42" spans="2:21" ht="24" hidden="1" customHeight="1" x14ac:dyDescent="0.35">
      <c r="B42" s="4"/>
      <c r="C42" s="1510" t="s">
        <v>493</v>
      </c>
      <c r="D42" s="569"/>
      <c r="E42" s="1157"/>
      <c r="F42" s="569"/>
      <c r="G42" s="1157"/>
      <c r="H42" s="1511"/>
      <c r="I42" s="1512"/>
      <c r="J42" s="1513"/>
      <c r="K42" s="1512"/>
      <c r="L42" s="1514">
        <f>H42</f>
        <v>0</v>
      </c>
      <c r="M42" s="1512"/>
      <c r="N42" s="1508">
        <f t="shared" si="10"/>
        <v>0</v>
      </c>
      <c r="O42" s="1515"/>
      <c r="P42" s="1516">
        <f t="shared" si="11"/>
        <v>0</v>
      </c>
      <c r="Q42" s="116"/>
      <c r="S42" s="2330"/>
      <c r="T42" s="2330"/>
      <c r="U42" s="2330"/>
    </row>
    <row r="43" spans="2:21" ht="24" hidden="1" customHeight="1" x14ac:dyDescent="0.35">
      <c r="B43" s="4"/>
      <c r="C43" s="1510" t="s">
        <v>493</v>
      </c>
      <c r="D43" s="569"/>
      <c r="E43" s="1157"/>
      <c r="F43" s="569"/>
      <c r="G43" s="1157"/>
      <c r="H43" s="1511"/>
      <c r="I43" s="1512"/>
      <c r="J43" s="1513"/>
      <c r="K43" s="1512"/>
      <c r="L43" s="1514">
        <f>H43</f>
        <v>0</v>
      </c>
      <c r="M43" s="1512"/>
      <c r="N43" s="1508">
        <f t="shared" si="10"/>
        <v>0</v>
      </c>
      <c r="O43" s="1515"/>
      <c r="P43" s="1516">
        <f t="shared" si="11"/>
        <v>0</v>
      </c>
      <c r="Q43" s="116"/>
      <c r="S43" s="2330"/>
      <c r="T43" s="2330"/>
      <c r="U43" s="2330"/>
    </row>
    <row r="44" spans="2:21" ht="15.75" customHeight="1" thickBot="1" x14ac:dyDescent="0.4">
      <c r="B44" s="4"/>
      <c r="C44" s="1517" t="s">
        <v>549</v>
      </c>
      <c r="D44" s="567"/>
      <c r="E44" s="1154"/>
      <c r="F44" s="567"/>
      <c r="G44" s="1154"/>
      <c r="H44" s="568"/>
      <c r="I44" s="1278"/>
      <c r="J44" s="1513"/>
      <c r="K44" s="1512"/>
      <c r="L44" s="1508">
        <f>J44+K44</f>
        <v>0</v>
      </c>
      <c r="M44" s="1279"/>
      <c r="N44" s="1508">
        <f t="shared" si="10"/>
        <v>0</v>
      </c>
      <c r="O44" s="1513"/>
      <c r="P44" s="1509">
        <f t="shared" si="11"/>
        <v>0</v>
      </c>
      <c r="Q44" s="116"/>
      <c r="S44" s="2330"/>
      <c r="T44" s="2330"/>
      <c r="U44" s="2330"/>
    </row>
    <row r="45" spans="2:21" ht="15.5" thickTop="1" thickBot="1" x14ac:dyDescent="0.4">
      <c r="B45" s="889"/>
      <c r="C45" s="482" t="s">
        <v>77</v>
      </c>
      <c r="D45" s="483">
        <f>D37+SUM(D39:D44)</f>
        <v>0</v>
      </c>
      <c r="E45" s="484"/>
      <c r="F45" s="485"/>
      <c r="G45" s="485"/>
      <c r="H45" s="888"/>
      <c r="I45" s="888"/>
      <c r="J45" s="486"/>
      <c r="K45" s="486"/>
      <c r="L45" s="486"/>
      <c r="M45" s="1277"/>
      <c r="N45" s="487">
        <f>SUM(N8:N44)</f>
        <v>0</v>
      </c>
      <c r="O45" s="779">
        <f>ROUND((SUM(O8:O36)),0)</f>
        <v>0</v>
      </c>
      <c r="P45" s="488">
        <f>SUM(P8:P44)</f>
        <v>0</v>
      </c>
      <c r="Q45" s="919"/>
      <c r="S45" s="2330"/>
      <c r="T45" s="2330"/>
      <c r="U45" s="2330"/>
    </row>
    <row r="46" spans="2:21" x14ac:dyDescent="0.35">
      <c r="B46" s="4"/>
      <c r="C46" s="489"/>
      <c r="D46" s="490"/>
      <c r="E46" s="491"/>
      <c r="F46" s="491"/>
      <c r="G46" s="491"/>
      <c r="H46" s="1133"/>
      <c r="I46" s="491"/>
      <c r="J46" s="491"/>
      <c r="K46" s="491"/>
      <c r="L46" s="491"/>
      <c r="M46"/>
      <c r="N46" s="492"/>
      <c r="O46" s="493"/>
      <c r="P46" s="492"/>
      <c r="Q46" s="116"/>
    </row>
    <row r="47" spans="2:21" x14ac:dyDescent="0.35">
      <c r="B47" s="4"/>
      <c r="C47" s="321" t="s">
        <v>546</v>
      </c>
      <c r="D47"/>
      <c r="E47"/>
      <c r="F47"/>
      <c r="G47"/>
      <c r="H47"/>
      <c r="I47"/>
      <c r="J47"/>
      <c r="K47"/>
      <c r="L47"/>
      <c r="M47"/>
      <c r="N47" s="2330" t="str">
        <f>IF(AND('8B'!F14&lt;&gt;0,(ABS(O45-'8B'!F14)&gt;=10)),Messages!B76,"")</f>
        <v/>
      </c>
      <c r="O47" s="2330"/>
      <c r="P47" s="2330"/>
      <c r="Q47" s="919"/>
    </row>
    <row r="48" spans="2:21" ht="7.5" customHeight="1" thickBot="1" x14ac:dyDescent="0.4">
      <c r="B48" s="4"/>
      <c r="C48" s="279"/>
      <c r="D48" s="113"/>
      <c r="E48" s="112"/>
      <c r="F48" s="112"/>
      <c r="G48" s="112"/>
      <c r="H48" s="112"/>
      <c r="I48" s="112"/>
      <c r="J48" s="112"/>
      <c r="K48" s="112"/>
      <c r="L48" s="112"/>
      <c r="M48" s="112"/>
      <c r="N48" s="2330"/>
      <c r="O48" s="2330"/>
      <c r="P48" s="2330"/>
      <c r="Q48" s="152"/>
    </row>
    <row r="49" spans="2:21" ht="29.5" thickBot="1" x14ac:dyDescent="0.4">
      <c r="B49" s="4"/>
      <c r="C49" s="1063" t="s">
        <v>30</v>
      </c>
      <c r="D49" s="1064" t="s">
        <v>31</v>
      </c>
      <c r="E49" s="1065" t="s">
        <v>32</v>
      </c>
      <c r="F49" s="1065" t="s">
        <v>33</v>
      </c>
      <c r="G49" s="1065" t="s">
        <v>522</v>
      </c>
      <c r="H49" s="1065" t="s">
        <v>523</v>
      </c>
      <c r="I49" s="1066" t="s">
        <v>524</v>
      </c>
      <c r="J49" s="1066" t="s">
        <v>525</v>
      </c>
      <c r="K49" s="1067" t="s">
        <v>526</v>
      </c>
      <c r="L49" s="1541" t="s">
        <v>550</v>
      </c>
      <c r="M49"/>
      <c r="N49" s="2330"/>
      <c r="O49" s="2330"/>
      <c r="P49" s="2330"/>
      <c r="Q49" s="1068"/>
    </row>
    <row r="50" spans="2:21" x14ac:dyDescent="0.35">
      <c r="B50" s="4"/>
      <c r="C50" s="1069">
        <v>0.25</v>
      </c>
      <c r="D50" s="1070">
        <f t="shared" ref="D50:K59" si="12">SUMIFS($D$7:$D$45,$C$7:$C$45,$C50,$E$7:$E$45,D$49)</f>
        <v>0</v>
      </c>
      <c r="E50" s="1071">
        <f t="shared" si="12"/>
        <v>0</v>
      </c>
      <c r="F50" s="1071">
        <f t="shared" si="12"/>
        <v>0</v>
      </c>
      <c r="G50" s="1071">
        <f t="shared" si="12"/>
        <v>0</v>
      </c>
      <c r="H50" s="1071">
        <f t="shared" si="12"/>
        <v>0</v>
      </c>
      <c r="I50" s="1071">
        <f t="shared" si="12"/>
        <v>0</v>
      </c>
      <c r="J50" s="1071">
        <f t="shared" si="12"/>
        <v>0</v>
      </c>
      <c r="K50" s="1072">
        <f t="shared" si="12"/>
        <v>0</v>
      </c>
      <c r="L50" s="1163">
        <f t="shared" ref="L50:L59" si="13">SUM(D50:K50)</f>
        <v>0</v>
      </c>
      <c r="M50"/>
      <c r="N50" s="2330"/>
      <c r="O50" s="2330"/>
      <c r="P50" s="2330"/>
      <c r="Q50" s="1068"/>
    </row>
    <row r="51" spans="2:21" x14ac:dyDescent="0.35">
      <c r="B51" s="4"/>
      <c r="C51" s="1073">
        <v>0.3</v>
      </c>
      <c r="D51" s="1074">
        <f t="shared" si="12"/>
        <v>0</v>
      </c>
      <c r="E51" s="1075">
        <f t="shared" si="12"/>
        <v>0</v>
      </c>
      <c r="F51" s="1075">
        <f t="shared" si="12"/>
        <v>0</v>
      </c>
      <c r="G51" s="1075">
        <f t="shared" si="12"/>
        <v>0</v>
      </c>
      <c r="H51" s="1075">
        <f t="shared" si="12"/>
        <v>0</v>
      </c>
      <c r="I51" s="1075">
        <f t="shared" si="12"/>
        <v>0</v>
      </c>
      <c r="J51" s="1075">
        <f t="shared" si="12"/>
        <v>0</v>
      </c>
      <c r="K51" s="1076">
        <f t="shared" si="12"/>
        <v>0</v>
      </c>
      <c r="L51" s="1077">
        <f t="shared" si="13"/>
        <v>0</v>
      </c>
      <c r="M51"/>
      <c r="N51"/>
      <c r="O51"/>
      <c r="P51"/>
      <c r="Q51" s="1068"/>
      <c r="S51" s="2152" t="str">
        <f>IF(L61&lt;&gt;'2A'!N39,Messages!B70,"")</f>
        <v/>
      </c>
      <c r="T51" s="2152"/>
      <c r="U51" s="2152"/>
    </row>
    <row r="52" spans="2:21" x14ac:dyDescent="0.35">
      <c r="B52" s="4"/>
      <c r="C52" s="1073">
        <v>0.35</v>
      </c>
      <c r="D52" s="1074">
        <f t="shared" si="12"/>
        <v>0</v>
      </c>
      <c r="E52" s="1075">
        <f t="shared" si="12"/>
        <v>0</v>
      </c>
      <c r="F52" s="1075">
        <f t="shared" si="12"/>
        <v>0</v>
      </c>
      <c r="G52" s="1075">
        <f t="shared" si="12"/>
        <v>0</v>
      </c>
      <c r="H52" s="1075">
        <f t="shared" si="12"/>
        <v>0</v>
      </c>
      <c r="I52" s="1075">
        <f t="shared" si="12"/>
        <v>0</v>
      </c>
      <c r="J52" s="1075">
        <f t="shared" si="12"/>
        <v>0</v>
      </c>
      <c r="K52" s="1076">
        <f t="shared" si="12"/>
        <v>0</v>
      </c>
      <c r="L52" s="1077">
        <f t="shared" si="13"/>
        <v>0</v>
      </c>
      <c r="M52"/>
      <c r="N52"/>
      <c r="O52"/>
      <c r="P52"/>
      <c r="Q52" s="1068"/>
      <c r="S52" s="2152"/>
      <c r="T52" s="2152"/>
      <c r="U52" s="2152"/>
    </row>
    <row r="53" spans="2:21" x14ac:dyDescent="0.35">
      <c r="B53" s="4"/>
      <c r="C53" s="1073">
        <v>0.4</v>
      </c>
      <c r="D53" s="1074">
        <f t="shared" si="12"/>
        <v>0</v>
      </c>
      <c r="E53" s="1075">
        <f t="shared" si="12"/>
        <v>0</v>
      </c>
      <c r="F53" s="1075">
        <f t="shared" si="12"/>
        <v>0</v>
      </c>
      <c r="G53" s="1075">
        <f t="shared" si="12"/>
        <v>0</v>
      </c>
      <c r="H53" s="1075">
        <f t="shared" si="12"/>
        <v>0</v>
      </c>
      <c r="I53" s="1075">
        <f t="shared" si="12"/>
        <v>0</v>
      </c>
      <c r="J53" s="1075">
        <f t="shared" si="12"/>
        <v>0</v>
      </c>
      <c r="K53" s="1076">
        <f t="shared" si="12"/>
        <v>0</v>
      </c>
      <c r="L53" s="1077">
        <f t="shared" si="13"/>
        <v>0</v>
      </c>
      <c r="M53"/>
      <c r="N53"/>
      <c r="O53"/>
      <c r="P53"/>
      <c r="Q53" s="1068"/>
      <c r="S53" s="2152"/>
      <c r="T53" s="2152"/>
      <c r="U53" s="2152"/>
    </row>
    <row r="54" spans="2:21" x14ac:dyDescent="0.35">
      <c r="B54" s="4"/>
      <c r="C54" s="1073">
        <v>0.45</v>
      </c>
      <c r="D54" s="1074">
        <f t="shared" si="12"/>
        <v>0</v>
      </c>
      <c r="E54" s="1075">
        <f t="shared" si="12"/>
        <v>0</v>
      </c>
      <c r="F54" s="1075">
        <f t="shared" si="12"/>
        <v>0</v>
      </c>
      <c r="G54" s="1075">
        <f t="shared" si="12"/>
        <v>0</v>
      </c>
      <c r="H54" s="1075">
        <f t="shared" si="12"/>
        <v>0</v>
      </c>
      <c r="I54" s="1075">
        <f t="shared" si="12"/>
        <v>0</v>
      </c>
      <c r="J54" s="1075">
        <f t="shared" si="12"/>
        <v>0</v>
      </c>
      <c r="K54" s="1076">
        <f t="shared" si="12"/>
        <v>0</v>
      </c>
      <c r="L54" s="1077">
        <f t="shared" si="13"/>
        <v>0</v>
      </c>
      <c r="M54"/>
      <c r="N54"/>
      <c r="O54"/>
      <c r="P54"/>
      <c r="Q54" s="1068"/>
    </row>
    <row r="55" spans="2:21" x14ac:dyDescent="0.35">
      <c r="B55" s="4"/>
      <c r="C55" s="1073">
        <v>0.5</v>
      </c>
      <c r="D55" s="1074">
        <f t="shared" si="12"/>
        <v>0</v>
      </c>
      <c r="E55" s="1075">
        <f t="shared" si="12"/>
        <v>0</v>
      </c>
      <c r="F55" s="1075">
        <f t="shared" si="12"/>
        <v>0</v>
      </c>
      <c r="G55" s="1075">
        <f t="shared" si="12"/>
        <v>0</v>
      </c>
      <c r="H55" s="1075">
        <f t="shared" si="12"/>
        <v>0</v>
      </c>
      <c r="I55" s="1075">
        <f t="shared" si="12"/>
        <v>0</v>
      </c>
      <c r="J55" s="1075">
        <f t="shared" si="12"/>
        <v>0</v>
      </c>
      <c r="K55" s="1076">
        <f t="shared" si="12"/>
        <v>0</v>
      </c>
      <c r="L55" s="1077">
        <f t="shared" si="13"/>
        <v>0</v>
      </c>
      <c r="M55"/>
      <c r="N55"/>
      <c r="O55"/>
      <c r="P55"/>
      <c r="Q55" s="1068"/>
    </row>
    <row r="56" spans="2:21" x14ac:dyDescent="0.35">
      <c r="B56" s="4"/>
      <c r="C56" s="1073">
        <v>0.55000000000000004</v>
      </c>
      <c r="D56" s="1074">
        <f t="shared" si="12"/>
        <v>0</v>
      </c>
      <c r="E56" s="1075">
        <f t="shared" si="12"/>
        <v>0</v>
      </c>
      <c r="F56" s="1075">
        <f t="shared" si="12"/>
        <v>0</v>
      </c>
      <c r="G56" s="1075">
        <f t="shared" si="12"/>
        <v>0</v>
      </c>
      <c r="H56" s="1075">
        <f t="shared" si="12"/>
        <v>0</v>
      </c>
      <c r="I56" s="1075">
        <f t="shared" si="12"/>
        <v>0</v>
      </c>
      <c r="J56" s="1075">
        <f t="shared" si="12"/>
        <v>0</v>
      </c>
      <c r="K56" s="1076">
        <f t="shared" si="12"/>
        <v>0</v>
      </c>
      <c r="L56" s="1077">
        <f t="shared" si="13"/>
        <v>0</v>
      </c>
      <c r="M56"/>
      <c r="N56"/>
      <c r="O56"/>
      <c r="P56"/>
      <c r="Q56" s="1068"/>
    </row>
    <row r="57" spans="2:21" x14ac:dyDescent="0.35">
      <c r="B57" s="4"/>
      <c r="C57" s="1073">
        <v>0.6</v>
      </c>
      <c r="D57" s="1074">
        <f t="shared" si="12"/>
        <v>0</v>
      </c>
      <c r="E57" s="1075">
        <f t="shared" si="12"/>
        <v>0</v>
      </c>
      <c r="F57" s="1075">
        <f t="shared" si="12"/>
        <v>0</v>
      </c>
      <c r="G57" s="1075">
        <f t="shared" si="12"/>
        <v>0</v>
      </c>
      <c r="H57" s="1075">
        <f t="shared" si="12"/>
        <v>0</v>
      </c>
      <c r="I57" s="1075">
        <f t="shared" si="12"/>
        <v>0</v>
      </c>
      <c r="J57" s="1075">
        <f t="shared" si="12"/>
        <v>0</v>
      </c>
      <c r="K57" s="1076">
        <f t="shared" si="12"/>
        <v>0</v>
      </c>
      <c r="L57" s="1077">
        <f t="shared" si="13"/>
        <v>0</v>
      </c>
      <c r="M57"/>
      <c r="N57"/>
      <c r="O57"/>
      <c r="P57"/>
      <c r="Q57" s="1068"/>
    </row>
    <row r="58" spans="2:21" x14ac:dyDescent="0.35">
      <c r="B58" s="4"/>
      <c r="C58" s="1073">
        <v>0.65</v>
      </c>
      <c r="D58" s="1074">
        <f t="shared" si="12"/>
        <v>0</v>
      </c>
      <c r="E58" s="1075">
        <f t="shared" si="12"/>
        <v>0</v>
      </c>
      <c r="F58" s="1075">
        <f t="shared" si="12"/>
        <v>0</v>
      </c>
      <c r="G58" s="1075">
        <f t="shared" si="12"/>
        <v>0</v>
      </c>
      <c r="H58" s="1075">
        <f t="shared" si="12"/>
        <v>0</v>
      </c>
      <c r="I58" s="1075">
        <f t="shared" si="12"/>
        <v>0</v>
      </c>
      <c r="J58" s="1075">
        <f t="shared" si="12"/>
        <v>0</v>
      </c>
      <c r="K58" s="1076">
        <f t="shared" si="12"/>
        <v>0</v>
      </c>
      <c r="L58" s="1077">
        <f t="shared" si="13"/>
        <v>0</v>
      </c>
      <c r="M58"/>
      <c r="N58"/>
      <c r="O58"/>
      <c r="P58"/>
      <c r="Q58" s="1068"/>
    </row>
    <row r="59" spans="2:21" x14ac:dyDescent="0.35">
      <c r="B59" s="4"/>
      <c r="C59" s="1078">
        <v>0.8</v>
      </c>
      <c r="D59" s="1079">
        <f t="shared" si="12"/>
        <v>0</v>
      </c>
      <c r="E59" s="1080">
        <f t="shared" si="12"/>
        <v>0</v>
      </c>
      <c r="F59" s="1080">
        <f t="shared" si="12"/>
        <v>0</v>
      </c>
      <c r="G59" s="1080">
        <f t="shared" si="12"/>
        <v>0</v>
      </c>
      <c r="H59" s="1080">
        <f t="shared" si="12"/>
        <v>0</v>
      </c>
      <c r="I59" s="1080">
        <f t="shared" si="12"/>
        <v>0</v>
      </c>
      <c r="J59" s="1080">
        <f t="shared" si="12"/>
        <v>0</v>
      </c>
      <c r="K59" s="1081">
        <f t="shared" si="12"/>
        <v>0</v>
      </c>
      <c r="L59" s="1082">
        <f t="shared" si="13"/>
        <v>0</v>
      </c>
      <c r="M59"/>
      <c r="N59"/>
      <c r="O59"/>
      <c r="P59"/>
      <c r="Q59" s="1068"/>
    </row>
    <row r="60" spans="2:21" ht="26" x14ac:dyDescent="0.35">
      <c r="B60" s="4"/>
      <c r="C60" s="1083" t="s">
        <v>35</v>
      </c>
      <c r="D60" s="1084">
        <f>SUM(D50:D59)</f>
        <v>0</v>
      </c>
      <c r="E60" s="1084">
        <f>SUM(E50:E59)</f>
        <v>0</v>
      </c>
      <c r="F60" s="1084">
        <f t="shared" ref="F60:K60" si="14">SUM(F50:F59)</f>
        <v>0</v>
      </c>
      <c r="G60" s="1084">
        <f t="shared" si="14"/>
        <v>0</v>
      </c>
      <c r="H60" s="1084">
        <f t="shared" si="14"/>
        <v>0</v>
      </c>
      <c r="I60" s="1084">
        <f t="shared" si="14"/>
        <v>0</v>
      </c>
      <c r="J60" s="1085">
        <f t="shared" si="14"/>
        <v>0</v>
      </c>
      <c r="K60" s="1085">
        <f t="shared" si="14"/>
        <v>0</v>
      </c>
      <c r="L60" s="1086">
        <f>SUM(L50:L59)</f>
        <v>0</v>
      </c>
      <c r="M60"/>
      <c r="N60"/>
      <c r="O60"/>
      <c r="P60"/>
      <c r="Q60" s="1068"/>
    </row>
    <row r="61" spans="2:21" x14ac:dyDescent="0.35">
      <c r="B61" s="4"/>
      <c r="C61" s="1087" t="s">
        <v>549</v>
      </c>
      <c r="D61" s="1088">
        <f t="shared" ref="D61:K62" si="15">SUMIFS($D$7:$D$45,$C$7:$C$45,$C61,$E$7:$E$45,D$49)</f>
        <v>0</v>
      </c>
      <c r="E61" s="1089">
        <f t="shared" si="15"/>
        <v>0</v>
      </c>
      <c r="F61" s="1089">
        <f t="shared" si="15"/>
        <v>0</v>
      </c>
      <c r="G61" s="1089">
        <f t="shared" si="15"/>
        <v>0</v>
      </c>
      <c r="H61" s="1089">
        <f t="shared" si="15"/>
        <v>0</v>
      </c>
      <c r="I61" s="1089">
        <f t="shared" si="15"/>
        <v>0</v>
      </c>
      <c r="J61" s="1089">
        <f t="shared" si="15"/>
        <v>0</v>
      </c>
      <c r="K61" s="1090">
        <f t="shared" si="15"/>
        <v>0</v>
      </c>
      <c r="L61" s="1091">
        <f>SUM(D61:K61)</f>
        <v>0</v>
      </c>
      <c r="M61"/>
      <c r="N61"/>
      <c r="O61"/>
      <c r="P61"/>
      <c r="Q61" s="1068"/>
    </row>
    <row r="62" spans="2:21" ht="23.5" thickBot="1" x14ac:dyDescent="0.4">
      <c r="B62" s="4"/>
      <c r="C62" s="1092" t="s">
        <v>306</v>
      </c>
      <c r="D62" s="1093">
        <f t="shared" si="15"/>
        <v>0</v>
      </c>
      <c r="E62" s="1094">
        <f t="shared" si="15"/>
        <v>0</v>
      </c>
      <c r="F62" s="1094">
        <f t="shared" si="15"/>
        <v>0</v>
      </c>
      <c r="G62" s="1094">
        <f t="shared" si="15"/>
        <v>0</v>
      </c>
      <c r="H62" s="1094">
        <f t="shared" si="15"/>
        <v>0</v>
      </c>
      <c r="I62" s="1094">
        <f t="shared" si="15"/>
        <v>0</v>
      </c>
      <c r="J62" s="1094">
        <f t="shared" si="15"/>
        <v>0</v>
      </c>
      <c r="K62" s="1095">
        <f t="shared" si="15"/>
        <v>0</v>
      </c>
      <c r="L62" s="1096">
        <f>SUM(D62:K62)</f>
        <v>0</v>
      </c>
      <c r="M62"/>
      <c r="N62"/>
      <c r="O62"/>
      <c r="P62"/>
      <c r="Q62" s="1068"/>
    </row>
    <row r="63" spans="2:21" ht="16.5" customHeight="1" thickTop="1" thickBot="1" x14ac:dyDescent="0.4">
      <c r="B63" s="4"/>
      <c r="C63" s="1097" t="s">
        <v>36</v>
      </c>
      <c r="D63" s="1098">
        <f t="shared" ref="D63:K63" si="16">D60+D61+D62</f>
        <v>0</v>
      </c>
      <c r="E63" s="1099">
        <f t="shared" si="16"/>
        <v>0</v>
      </c>
      <c r="F63" s="1100">
        <f t="shared" si="16"/>
        <v>0</v>
      </c>
      <c r="G63" s="1100">
        <f t="shared" si="16"/>
        <v>0</v>
      </c>
      <c r="H63" s="1100">
        <f t="shared" si="16"/>
        <v>0</v>
      </c>
      <c r="I63" s="1100">
        <f t="shared" si="16"/>
        <v>0</v>
      </c>
      <c r="J63" s="1101">
        <f t="shared" si="16"/>
        <v>0</v>
      </c>
      <c r="K63" s="1101">
        <f t="shared" si="16"/>
        <v>0</v>
      </c>
      <c r="L63" s="1102">
        <f>SUM(L60:L62)</f>
        <v>0</v>
      </c>
      <c r="M63"/>
      <c r="N63" s="2330" t="str">
        <f>IF(L63&lt;&gt;'1'!F47,Messages!B72,"")</f>
        <v/>
      </c>
      <c r="O63" s="2330"/>
      <c r="P63"/>
      <c r="Q63" s="1068"/>
    </row>
    <row r="64" spans="2:21" ht="7.5" customHeight="1" thickTop="1" thickBot="1" x14ac:dyDescent="0.4">
      <c r="B64" s="4"/>
      <c r="C64" s="1103"/>
      <c r="D64" s="1104"/>
      <c r="E64" s="1105"/>
      <c r="F64" s="1104"/>
      <c r="G64" s="1104"/>
      <c r="H64" s="1104"/>
      <c r="I64" s="1104"/>
      <c r="J64" s="1106"/>
      <c r="K64" s="1106"/>
      <c r="L64" s="1107"/>
      <c r="M64"/>
      <c r="N64" s="2330"/>
      <c r="O64" s="2330"/>
      <c r="P64"/>
      <c r="Q64" s="1068"/>
    </row>
    <row r="65" spans="2:17" ht="26" x14ac:dyDescent="0.35">
      <c r="B65" s="4"/>
      <c r="C65" s="1108" t="s">
        <v>890</v>
      </c>
      <c r="D65" s="1109">
        <f>SUMIF('8A'!$E7:$E45,D49,'8A'!$F7:$F45)</f>
        <v>0</v>
      </c>
      <c r="E65" s="1110">
        <f>SUMIF('8A'!$E7:$E45,E49,'8A'!$F7:$F45)</f>
        <v>0</v>
      </c>
      <c r="F65" s="1110">
        <f>SUMIF('8A'!$E7:$E45,F49,'8A'!$F7:$F45)</f>
        <v>0</v>
      </c>
      <c r="G65" s="1110">
        <f>SUMIF('8A'!$E7:$E45,G49,'8A'!$F7:$F45)</f>
        <v>0</v>
      </c>
      <c r="H65" s="1110">
        <f>SUMIF('8A'!$E7:$E45,H49,'8A'!$F7:$F45)</f>
        <v>0</v>
      </c>
      <c r="I65" s="1110">
        <f>SUMIF('8A'!$E7:$E45,I49,'8A'!$F7:$F45)</f>
        <v>0</v>
      </c>
      <c r="J65" s="1110">
        <f>SUMIF('8A'!$E7:$E45,J49,'8A'!$F7:$F45)</f>
        <v>0</v>
      </c>
      <c r="K65" s="1111">
        <f>SUMIF('8A'!$E7:$E45,K49,'8A'!$F7:$F45)</f>
        <v>0</v>
      </c>
      <c r="L65" s="1112">
        <f>SUM(D65:K65)</f>
        <v>0</v>
      </c>
      <c r="M65"/>
      <c r="N65" s="2330"/>
      <c r="O65" s="2330"/>
      <c r="P65"/>
      <c r="Q65" s="1068"/>
    </row>
    <row r="66" spans="2:17" ht="15" thickBot="1" x14ac:dyDescent="0.4">
      <c r="B66" s="4"/>
      <c r="C66" s="1113" t="s">
        <v>459</v>
      </c>
      <c r="D66" s="1114">
        <f>IFERROR(AVERAGEIF('8A'!$E7:$E45,D49,'8A'!$G7:$G45),0)</f>
        <v>0</v>
      </c>
      <c r="E66" s="1115">
        <f>IFERROR(AVERAGEIF('8A'!$E7:$E45,E49,'8A'!$G7:$G45),0)</f>
        <v>0</v>
      </c>
      <c r="F66" s="1115">
        <f>IFERROR(AVERAGEIF('8A'!$E7:$E45,F49,'8A'!$G7:$G45),0)</f>
        <v>0</v>
      </c>
      <c r="G66" s="1115">
        <f>IFERROR(AVERAGEIF('8A'!$E7:$E45,G49,'8A'!$G7:$G45),0)</f>
        <v>0</v>
      </c>
      <c r="H66" s="1115">
        <f>IFERROR(AVERAGEIF('8A'!$E7:$E45,H49,'8A'!$G7:$G45),0)</f>
        <v>0</v>
      </c>
      <c r="I66" s="1115">
        <f>IFERROR(AVERAGEIF('8A'!$E7:$E45,I49,'8A'!$G7:$G45),0)</f>
        <v>0</v>
      </c>
      <c r="J66" s="1115">
        <f>IFERROR(AVERAGEIF('8A'!$E7:$E45,J49,'8A'!$G7:$G45),0)</f>
        <v>0</v>
      </c>
      <c r="K66" s="1116">
        <f>IFERROR(AVERAGEIF('8A'!$E7:$E45,K49,'8A'!$G7:$G45),0)</f>
        <v>0</v>
      </c>
      <c r="L66" s="1117"/>
      <c r="M66"/>
      <c r="N66"/>
      <c r="O66"/>
      <c r="P66"/>
      <c r="Q66" s="1068"/>
    </row>
    <row r="67" spans="2:17" ht="7.5" customHeight="1" thickBot="1" x14ac:dyDescent="0.4">
      <c r="B67" s="4"/>
      <c r="C67" s="112"/>
      <c r="D67" s="112"/>
      <c r="E67" s="112"/>
      <c r="F67" s="112"/>
      <c r="G67" s="112"/>
      <c r="H67" s="112"/>
      <c r="I67" s="112"/>
      <c r="J67" s="112"/>
      <c r="K67" s="112"/>
      <c r="L67" s="112"/>
      <c r="M67" s="112"/>
      <c r="N67" s="112"/>
      <c r="O67" s="112"/>
      <c r="P67" s="115"/>
      <c r="Q67" s="1068"/>
    </row>
    <row r="68" spans="2:17" x14ac:dyDescent="0.35">
      <c r="B68" s="1050"/>
      <c r="C68" s="1050"/>
      <c r="D68" s="1050"/>
      <c r="E68" s="1050"/>
      <c r="F68" s="1050"/>
      <c r="G68" s="1050"/>
      <c r="H68" s="1050"/>
      <c r="I68" s="1050"/>
      <c r="J68" s="1050"/>
      <c r="K68" s="1050"/>
      <c r="L68" s="1050"/>
      <c r="M68" s="1050"/>
      <c r="N68" s="1050"/>
      <c r="O68" s="1050"/>
      <c r="P68" s="1050"/>
      <c r="Q68" s="1050"/>
    </row>
  </sheetData>
  <sheetProtection formatCells="0" formatColumns="0" formatRows="0" insertRows="0"/>
  <mergeCells count="8">
    <mergeCell ref="C3:P3"/>
    <mergeCell ref="C5:O5"/>
    <mergeCell ref="N63:O65"/>
    <mergeCell ref="S51:U53"/>
    <mergeCell ref="S39:U45"/>
    <mergeCell ref="C38:P38"/>
    <mergeCell ref="N47:P50"/>
    <mergeCell ref="S10:U13"/>
  </mergeCells>
  <conditionalFormatting sqref="E8:E36">
    <cfRule type="expression" dxfId="38" priority="2">
      <formula>(AND($D8&lt;&gt;0,$E8=""))</formula>
    </cfRule>
  </conditionalFormatting>
  <conditionalFormatting sqref="E39:E44">
    <cfRule type="expression" dxfId="37" priority="4">
      <formula>(AND($D39&lt;&gt;0,$E39=""))</formula>
    </cfRule>
  </conditionalFormatting>
  <conditionalFormatting sqref="G8:G36">
    <cfRule type="expression" dxfId="36" priority="1">
      <formula>(AND($D8&lt;&gt;0,$G8=""))</formula>
    </cfRule>
  </conditionalFormatting>
  <conditionalFormatting sqref="G39:G44">
    <cfRule type="expression" dxfId="35" priority="3">
      <formula>(AND($D39&lt;&gt;0,$G39=""))</formula>
    </cfRule>
  </conditionalFormatting>
  <conditionalFormatting sqref="G46:L46">
    <cfRule type="expression" dxfId="34" priority="24">
      <formula>$G$46="CAUTION - LIH Square footage does not match Form 2B"</formula>
    </cfRule>
  </conditionalFormatting>
  <conditionalFormatting sqref="N47">
    <cfRule type="containsText" dxfId="33" priority="10" operator="containsText" text="Warning">
      <formula>NOT(ISERROR(SEARCH("Warning",N47)))</formula>
    </cfRule>
  </conditionalFormatting>
  <conditionalFormatting sqref="N63:O65">
    <cfRule type="containsText" dxfId="32" priority="11" operator="containsText" text="Warning">
      <formula>NOT(ISERROR(SEARCH("Warning",N63)))</formula>
    </cfRule>
  </conditionalFormatting>
  <conditionalFormatting sqref="S10">
    <cfRule type="containsText" dxfId="31" priority="19" operator="containsText" text="Warning">
      <formula>NOT(ISERROR(SEARCH("Warning",S10)))</formula>
    </cfRule>
  </conditionalFormatting>
  <conditionalFormatting sqref="S39:U45">
    <cfRule type="containsText" dxfId="30" priority="5" operator="containsText" text="Warning">
      <formula>NOT(ISERROR(SEARCH("Warning",S39)))</formula>
    </cfRule>
  </conditionalFormatting>
  <conditionalFormatting sqref="S51:U53">
    <cfRule type="containsText" dxfId="29" priority="17" operator="containsText" text="Warning">
      <formula>NOT(ISERROR(SEARCH("Warning",S51)))</formula>
    </cfRule>
  </conditionalFormatting>
  <dataValidations count="3">
    <dataValidation type="list" allowBlank="1" showInputMessage="1" showErrorMessage="1" sqref="C39:C44" xr:uid="{00000000-0002-0000-1B00-000000000000}">
      <formula1>Non_LIH_Units</formula1>
    </dataValidation>
    <dataValidation type="list" allowBlank="1" showInputMessage="1" showErrorMessage="1" sqref="E39:E44 E8:E36" xr:uid="{00000000-0002-0000-1B00-000001000000}">
      <formula1>Units_and_Beds</formula1>
    </dataValidation>
    <dataValidation type="list" allowBlank="1" showInputMessage="1" showErrorMessage="1" sqref="C8:C36" xr:uid="{00000000-0002-0000-1B00-000002000000}">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46" min="1" max="15" man="1"/>
  </row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B1:O45"/>
  <sheetViews>
    <sheetView showGridLines="0" zoomScaleNormal="100" workbookViewId="0">
      <selection activeCell="L10" sqref="L10:N14"/>
    </sheetView>
  </sheetViews>
  <sheetFormatPr defaultColWidth="9.1796875" defaultRowHeight="14.5" x14ac:dyDescent="0.35"/>
  <cols>
    <col min="1" max="2" width="1.7265625" style="311" customWidth="1"/>
    <col min="3" max="3" width="52" style="311" customWidth="1"/>
    <col min="4" max="6" width="17.1796875" style="311" customWidth="1"/>
    <col min="7" max="9" width="20" style="311" customWidth="1"/>
    <col min="10" max="11" width="1.54296875" style="311" bestFit="1" customWidth="1"/>
    <col min="12" max="16384" width="9.1796875" style="311"/>
  </cols>
  <sheetData>
    <row r="1" spans="2:15" ht="9" customHeight="1" thickBot="1" x14ac:dyDescent="0.4"/>
    <row r="2" spans="2:15" ht="9" customHeight="1" x14ac:dyDescent="0.45">
      <c r="B2" s="432"/>
      <c r="C2" s="291"/>
      <c r="D2" s="291"/>
      <c r="E2" s="291"/>
      <c r="F2" s="291"/>
      <c r="G2" s="291"/>
      <c r="H2" s="291"/>
      <c r="I2" s="291"/>
      <c r="J2" s="433"/>
    </row>
    <row r="3" spans="2:15" ht="18.5" x14ac:dyDescent="0.45">
      <c r="B3" s="434"/>
      <c r="C3" s="2139" t="s">
        <v>495</v>
      </c>
      <c r="D3" s="2139"/>
      <c r="E3" s="2139"/>
      <c r="F3" s="2139"/>
      <c r="G3" s="2139"/>
      <c r="H3" s="887"/>
      <c r="I3" s="887"/>
      <c r="J3" s="152"/>
    </row>
    <row r="4" spans="2:15" ht="18.5" x14ac:dyDescent="0.45">
      <c r="B4" s="434"/>
      <c r="C4" s="112"/>
      <c r="D4" s="112"/>
      <c r="E4" s="112"/>
      <c r="F4" s="112"/>
      <c r="G4" s="112"/>
      <c r="H4" s="112"/>
      <c r="I4" s="112"/>
      <c r="J4" s="152"/>
    </row>
    <row r="5" spans="2:15" ht="15" thickBot="1" x14ac:dyDescent="0.4">
      <c r="B5" s="153"/>
      <c r="C5" s="2354" t="str">
        <f>IF('1'!G5="",Messages!B3,(CONCATENATE("Project Name: ",'1'!G5)))</f>
        <v>Enter Project Name on Form 1</v>
      </c>
      <c r="D5" s="2354"/>
      <c r="E5" s="2354"/>
      <c r="F5" s="2354"/>
      <c r="G5" s="112"/>
      <c r="H5" s="112"/>
      <c r="I5" s="112"/>
      <c r="J5" s="152"/>
    </row>
    <row r="6" spans="2:15" x14ac:dyDescent="0.35">
      <c r="B6" s="153"/>
      <c r="C6" s="302"/>
      <c r="D6" s="112"/>
      <c r="E6" s="112"/>
      <c r="F6" s="112"/>
      <c r="G6" s="112"/>
      <c r="H6" s="112"/>
      <c r="I6" s="112"/>
      <c r="J6" s="152"/>
    </row>
    <row r="7" spans="2:15" x14ac:dyDescent="0.35">
      <c r="B7" s="153"/>
      <c r="C7" s="1280" t="s">
        <v>887</v>
      </c>
      <c r="D7" s="1281"/>
      <c r="E7" s="1281"/>
      <c r="F7" s="1281"/>
      <c r="G7" s="1281"/>
      <c r="H7" s="1281"/>
      <c r="I7" s="1281"/>
      <c r="J7" s="152"/>
    </row>
    <row r="8" spans="2:15" ht="15" thickBot="1" x14ac:dyDescent="0.4">
      <c r="B8" s="153"/>
      <c r="C8" s="435" t="s">
        <v>888</v>
      </c>
      <c r="D8" s="112"/>
      <c r="E8" s="112"/>
      <c r="F8" s="112"/>
      <c r="G8" s="112"/>
      <c r="H8" s="112"/>
      <c r="I8" s="112"/>
      <c r="J8" s="152"/>
    </row>
    <row r="9" spans="2:15" ht="27" thickBot="1" x14ac:dyDescent="0.4">
      <c r="B9" s="153"/>
      <c r="C9" s="926" t="s">
        <v>281</v>
      </c>
      <c r="D9" s="798" t="s">
        <v>307</v>
      </c>
      <c r="E9" s="798" t="s">
        <v>308</v>
      </c>
      <c r="F9" s="798" t="s">
        <v>309</v>
      </c>
      <c r="G9" s="927" t="s">
        <v>310</v>
      </c>
      <c r="H9" s="1142" t="s">
        <v>671</v>
      </c>
      <c r="I9" s="1141" t="s">
        <v>672</v>
      </c>
      <c r="J9" s="152"/>
    </row>
    <row r="10" spans="2:15" ht="15" customHeight="1" x14ac:dyDescent="0.35">
      <c r="B10" s="153"/>
      <c r="C10" s="797"/>
      <c r="D10" s="815">
        <v>0</v>
      </c>
      <c r="E10" s="815">
        <v>0</v>
      </c>
      <c r="F10" s="928">
        <f>SUM(D10:E10)</f>
        <v>0</v>
      </c>
      <c r="G10" s="684"/>
      <c r="H10" s="1581"/>
      <c r="I10" s="1582"/>
      <c r="J10" s="152"/>
      <c r="L10" s="2360" t="str">
        <f>IF(AND('8A'!O45&lt;&gt;0,(ABS(F14-'8A'!O45))&gt;=10),Messages!B80,"")</f>
        <v/>
      </c>
      <c r="M10" s="2360"/>
      <c r="N10" s="2360"/>
    </row>
    <row r="11" spans="2:15" x14ac:dyDescent="0.35">
      <c r="B11" s="153"/>
      <c r="C11" s="768"/>
      <c r="D11" s="816">
        <v>0</v>
      </c>
      <c r="E11" s="816">
        <v>0</v>
      </c>
      <c r="F11" s="929">
        <f>SUM(D11:E11)</f>
        <v>0</v>
      </c>
      <c r="G11" s="686"/>
      <c r="H11" s="1583"/>
      <c r="I11" s="1582"/>
      <c r="J11" s="152"/>
      <c r="L11" s="2360"/>
      <c r="M11" s="2360"/>
      <c r="N11" s="2360"/>
    </row>
    <row r="12" spans="2:15" ht="15" customHeight="1" x14ac:dyDescent="0.35">
      <c r="B12" s="153"/>
      <c r="C12" s="768"/>
      <c r="D12" s="816">
        <v>0</v>
      </c>
      <c r="E12" s="816">
        <v>0</v>
      </c>
      <c r="F12" s="929">
        <f>SUM(D12:E12)</f>
        <v>0</v>
      </c>
      <c r="G12" s="686"/>
      <c r="H12" s="1584"/>
      <c r="I12" s="1585"/>
      <c r="J12" s="152"/>
      <c r="L12" s="2360"/>
      <c r="M12" s="2360"/>
      <c r="N12" s="2360"/>
      <c r="O12" s="1580"/>
    </row>
    <row r="13" spans="2:15" ht="15" thickBot="1" x14ac:dyDescent="0.4">
      <c r="B13" s="153"/>
      <c r="C13" s="768"/>
      <c r="D13" s="816">
        <v>0</v>
      </c>
      <c r="E13" s="816">
        <v>0</v>
      </c>
      <c r="F13" s="929">
        <f>SUM(D13:E13)</f>
        <v>0</v>
      </c>
      <c r="G13" s="686"/>
      <c r="H13" s="1584"/>
      <c r="I13" s="1586"/>
      <c r="J13" s="152"/>
      <c r="L13" s="2360"/>
      <c r="M13" s="2360"/>
      <c r="N13" s="2360"/>
      <c r="O13" s="1580"/>
    </row>
    <row r="14" spans="2:15" ht="15.5" thickTop="1" thickBot="1" x14ac:dyDescent="0.4">
      <c r="B14" s="153"/>
      <c r="C14" s="770" t="s">
        <v>656</v>
      </c>
      <c r="D14" s="821">
        <f>SUM(D10:D13)</f>
        <v>0</v>
      </c>
      <c r="E14" s="821">
        <f>SUM(E10:E13)</f>
        <v>0</v>
      </c>
      <c r="F14" s="822">
        <f>ROUND((SUM(D14:E14)),0)</f>
        <v>0</v>
      </c>
      <c r="G14" s="771"/>
      <c r="H14" s="1140"/>
      <c r="I14" s="935"/>
      <c r="J14" s="152"/>
      <c r="L14" s="2360"/>
      <c r="M14" s="2360"/>
      <c r="N14" s="2360"/>
      <c r="O14" s="1580"/>
    </row>
    <row r="15" spans="2:15" ht="5.15" customHeight="1" x14ac:dyDescent="0.35">
      <c r="B15" s="153"/>
      <c r="C15" s="302"/>
      <c r="D15" s="112"/>
      <c r="E15" s="112"/>
      <c r="F15" s="112"/>
      <c r="G15" s="112"/>
      <c r="H15" s="112"/>
      <c r="I15" s="112"/>
      <c r="J15" s="152"/>
    </row>
    <row r="16" spans="2:15" x14ac:dyDescent="0.35">
      <c r="B16" s="153"/>
      <c r="C16" s="302"/>
      <c r="D16" s="112"/>
      <c r="E16" s="112"/>
      <c r="J16" s="152"/>
    </row>
    <row r="17" spans="2:10" ht="2.5" customHeight="1" x14ac:dyDescent="0.35">
      <c r="B17" s="153"/>
      <c r="C17" s="302"/>
      <c r="D17" s="112"/>
      <c r="E17" s="112"/>
      <c r="J17" s="152"/>
    </row>
    <row r="18" spans="2:10" ht="15" thickBot="1" x14ac:dyDescent="0.4">
      <c r="B18" s="153"/>
      <c r="C18" s="435" t="s">
        <v>889</v>
      </c>
      <c r="D18" s="112"/>
      <c r="E18" s="112"/>
      <c r="F18" s="112"/>
      <c r="G18" s="112"/>
      <c r="H18" s="112"/>
      <c r="I18" s="112"/>
      <c r="J18" s="152"/>
    </row>
    <row r="19" spans="2:10" ht="27" thickBot="1" x14ac:dyDescent="0.4">
      <c r="B19" s="153"/>
      <c r="C19" s="926" t="s">
        <v>281</v>
      </c>
      <c r="D19" s="798" t="s">
        <v>307</v>
      </c>
      <c r="E19" s="798" t="s">
        <v>308</v>
      </c>
      <c r="F19" s="798" t="s">
        <v>309</v>
      </c>
      <c r="G19" s="927" t="s">
        <v>310</v>
      </c>
      <c r="H19" s="1142" t="s">
        <v>671</v>
      </c>
      <c r="I19" s="1141" t="s">
        <v>672</v>
      </c>
      <c r="J19" s="152"/>
    </row>
    <row r="20" spans="2:10" x14ac:dyDescent="0.35">
      <c r="B20" s="153"/>
      <c r="C20" s="797"/>
      <c r="D20" s="815">
        <v>0</v>
      </c>
      <c r="E20" s="815">
        <v>0</v>
      </c>
      <c r="F20" s="928">
        <f>SUM(D20:E20)</f>
        <v>0</v>
      </c>
      <c r="G20" s="684"/>
      <c r="H20" s="817"/>
      <c r="I20" s="1032"/>
      <c r="J20" s="152"/>
    </row>
    <row r="21" spans="2:10" x14ac:dyDescent="0.35">
      <c r="B21" s="153"/>
      <c r="C21" s="768"/>
      <c r="D21" s="816">
        <v>0</v>
      </c>
      <c r="E21" s="816">
        <v>0</v>
      </c>
      <c r="F21" s="929">
        <f>SUM(D21:E21)</f>
        <v>0</v>
      </c>
      <c r="G21" s="686"/>
      <c r="H21" s="816"/>
      <c r="I21" s="1032"/>
      <c r="J21" s="152"/>
    </row>
    <row r="22" spans="2:10" x14ac:dyDescent="0.35">
      <c r="B22" s="153"/>
      <c r="C22" s="768"/>
      <c r="D22" s="816">
        <v>0</v>
      </c>
      <c r="E22" s="816">
        <v>0</v>
      </c>
      <c r="F22" s="929">
        <f>SUM(D22:E22)</f>
        <v>0</v>
      </c>
      <c r="G22" s="686"/>
      <c r="H22" s="818"/>
      <c r="I22" s="686"/>
      <c r="J22" s="152"/>
    </row>
    <row r="23" spans="2:10" ht="15" thickBot="1" x14ac:dyDescent="0.4">
      <c r="B23" s="153"/>
      <c r="C23" s="768"/>
      <c r="D23" s="816">
        <v>0</v>
      </c>
      <c r="E23" s="816">
        <v>0</v>
      </c>
      <c r="F23" s="929">
        <f>SUM(D23:E23)</f>
        <v>0</v>
      </c>
      <c r="G23" s="686"/>
      <c r="H23" s="818"/>
      <c r="I23" s="1033"/>
      <c r="J23" s="152"/>
    </row>
    <row r="24" spans="2:10" ht="15.5" thickTop="1" thickBot="1" x14ac:dyDescent="0.4">
      <c r="B24" s="153"/>
      <c r="C24" s="770" t="s">
        <v>656</v>
      </c>
      <c r="D24" s="821">
        <f>SUM(D20:D23)</f>
        <v>0</v>
      </c>
      <c r="E24" s="821">
        <f>SUM(E20:E23)</f>
        <v>0</v>
      </c>
      <c r="F24" s="822">
        <f>ROUND((SUM(D24:E24)),0)</f>
        <v>0</v>
      </c>
      <c r="G24" s="771"/>
      <c r="H24" s="1140"/>
      <c r="I24" s="935"/>
      <c r="J24" s="152"/>
    </row>
    <row r="25" spans="2:10" x14ac:dyDescent="0.35">
      <c r="B25" s="153"/>
      <c r="C25" s="302"/>
      <c r="D25" s="112"/>
      <c r="E25" s="112"/>
      <c r="F25" s="154" t="s">
        <v>28</v>
      </c>
      <c r="G25" s="112"/>
      <c r="H25" s="112"/>
      <c r="I25" s="112"/>
      <c r="J25" s="152"/>
    </row>
    <row r="26" spans="2:10" x14ac:dyDescent="0.35">
      <c r="B26" s="153"/>
      <c r="C26" s="1280" t="s">
        <v>311</v>
      </c>
      <c r="D26" s="1281"/>
      <c r="E26" s="1281"/>
      <c r="F26" s="1281"/>
      <c r="G26" s="1281"/>
      <c r="H26" s="1281"/>
      <c r="I26" s="1281"/>
      <c r="J26" s="152"/>
    </row>
    <row r="27" spans="2:10" ht="5.15" customHeight="1" thickBot="1" x14ac:dyDescent="0.4">
      <c r="B27" s="153"/>
      <c r="C27" s="435"/>
      <c r="D27" s="112"/>
      <c r="E27" s="112"/>
      <c r="F27" s="112"/>
      <c r="G27" s="112"/>
      <c r="H27" s="112"/>
      <c r="I27" s="112"/>
      <c r="J27" s="152"/>
    </row>
    <row r="28" spans="2:10" ht="15" customHeight="1" x14ac:dyDescent="0.35">
      <c r="B28" s="153"/>
      <c r="C28" s="2357" t="s">
        <v>281</v>
      </c>
      <c r="D28" s="2355" t="s">
        <v>307</v>
      </c>
      <c r="E28" s="2355" t="s">
        <v>308</v>
      </c>
      <c r="F28" s="2355" t="s">
        <v>309</v>
      </c>
      <c r="G28" s="2355" t="s">
        <v>310</v>
      </c>
      <c r="H28" s="2350" t="s">
        <v>671</v>
      </c>
      <c r="I28" s="2352" t="s">
        <v>672</v>
      </c>
      <c r="J28" s="152"/>
    </row>
    <row r="29" spans="2:10" ht="15" thickBot="1" x14ac:dyDescent="0.4">
      <c r="B29" s="153"/>
      <c r="C29" s="2361"/>
      <c r="D29" s="2359"/>
      <c r="E29" s="2359"/>
      <c r="F29" s="2359"/>
      <c r="G29" s="2359"/>
      <c r="H29" s="2351"/>
      <c r="I29" s="2353"/>
      <c r="J29" s="152"/>
    </row>
    <row r="30" spans="2:10" x14ac:dyDescent="0.35">
      <c r="B30" s="153"/>
      <c r="C30" s="799"/>
      <c r="D30" s="817">
        <v>0</v>
      </c>
      <c r="E30" s="817">
        <v>0</v>
      </c>
      <c r="F30" s="930">
        <f>SUM(D30+E30)</f>
        <v>0</v>
      </c>
      <c r="G30" s="1029"/>
      <c r="H30" s="817"/>
      <c r="I30" s="684"/>
      <c r="J30" s="152"/>
    </row>
    <row r="31" spans="2:10" x14ac:dyDescent="0.35">
      <c r="B31" s="153"/>
      <c r="C31" s="800"/>
      <c r="D31" s="816">
        <v>0</v>
      </c>
      <c r="E31" s="816">
        <v>0</v>
      </c>
      <c r="F31" s="929">
        <f>SUM(D31+E31)</f>
        <v>0</v>
      </c>
      <c r="G31" s="1030"/>
      <c r="H31" s="816"/>
      <c r="I31" s="1032"/>
      <c r="J31" s="152"/>
    </row>
    <row r="32" spans="2:10" x14ac:dyDescent="0.35">
      <c r="B32" s="153"/>
      <c r="C32" s="801"/>
      <c r="D32" s="818">
        <v>0</v>
      </c>
      <c r="E32" s="818">
        <v>0</v>
      </c>
      <c r="F32" s="929">
        <f>SUM(D32+E32)</f>
        <v>0</v>
      </c>
      <c r="G32" s="1031"/>
      <c r="H32" s="818"/>
      <c r="I32" s="686"/>
      <c r="J32" s="152"/>
    </row>
    <row r="33" spans="2:10" ht="15" thickBot="1" x14ac:dyDescent="0.4">
      <c r="B33" s="153"/>
      <c r="C33" s="801"/>
      <c r="D33" s="818">
        <v>0</v>
      </c>
      <c r="E33" s="818">
        <v>0</v>
      </c>
      <c r="F33" s="931">
        <f>SUM(D33+E33)</f>
        <v>0</v>
      </c>
      <c r="G33" s="1031"/>
      <c r="H33" s="818"/>
      <c r="I33" s="1033"/>
      <c r="J33" s="152"/>
    </row>
    <row r="34" spans="2:10" ht="15.5" thickTop="1" thickBot="1" x14ac:dyDescent="0.4">
      <c r="B34" s="153"/>
      <c r="C34" s="526" t="s">
        <v>654</v>
      </c>
      <c r="D34" s="819">
        <f>SUM(D30:D33)</f>
        <v>0</v>
      </c>
      <c r="E34" s="819">
        <f>SUM(E30:E33)</f>
        <v>0</v>
      </c>
      <c r="F34" s="820">
        <f>ROUND((SUM(D34:E34)),0)</f>
        <v>0</v>
      </c>
      <c r="G34" s="932"/>
      <c r="H34" s="1140"/>
      <c r="I34" s="935"/>
      <c r="J34" s="152"/>
    </row>
    <row r="35" spans="2:10" x14ac:dyDescent="0.35">
      <c r="B35" s="153"/>
      <c r="C35" s="302"/>
      <c r="D35" s="112"/>
      <c r="E35" s="112"/>
      <c r="F35" s="154"/>
      <c r="G35" s="112"/>
      <c r="H35" s="112"/>
      <c r="I35" s="112"/>
      <c r="J35" s="152"/>
    </row>
    <row r="36" spans="2:10" x14ac:dyDescent="0.35">
      <c r="B36" s="153"/>
      <c r="C36" s="1280" t="s">
        <v>939</v>
      </c>
      <c r="D36" s="1281"/>
      <c r="E36" s="1281"/>
      <c r="F36" s="1281"/>
      <c r="G36" s="1281"/>
      <c r="H36" s="1281"/>
      <c r="I36" s="1281"/>
      <c r="J36" s="152"/>
    </row>
    <row r="37" spans="2:10" ht="5.15" customHeight="1" thickBot="1" x14ac:dyDescent="0.4">
      <c r="B37" s="153"/>
      <c r="C37" s="435"/>
      <c r="D37" s="112"/>
      <c r="E37" s="112"/>
      <c r="F37" s="112"/>
      <c r="G37" s="112"/>
      <c r="H37" s="112"/>
      <c r="I37" s="112"/>
      <c r="J37" s="152"/>
    </row>
    <row r="38" spans="2:10" ht="15" customHeight="1" x14ac:dyDescent="0.35">
      <c r="B38" s="153"/>
      <c r="C38" s="2357" t="s">
        <v>281</v>
      </c>
      <c r="D38" s="2355" t="s">
        <v>307</v>
      </c>
      <c r="E38" s="2355" t="s">
        <v>308</v>
      </c>
      <c r="F38" s="2355" t="s">
        <v>309</v>
      </c>
      <c r="G38" s="2355" t="s">
        <v>310</v>
      </c>
      <c r="H38" s="2350" t="s">
        <v>671</v>
      </c>
      <c r="I38" s="2352" t="s">
        <v>672</v>
      </c>
      <c r="J38" s="152"/>
    </row>
    <row r="39" spans="2:10" ht="15" thickBot="1" x14ac:dyDescent="0.4">
      <c r="B39" s="153"/>
      <c r="C39" s="2358"/>
      <c r="D39" s="2356"/>
      <c r="E39" s="2356"/>
      <c r="F39" s="2359"/>
      <c r="G39" s="2356"/>
      <c r="H39" s="2351"/>
      <c r="I39" s="2353"/>
      <c r="J39" s="152"/>
    </row>
    <row r="40" spans="2:10" x14ac:dyDescent="0.35">
      <c r="B40" s="153"/>
      <c r="C40" s="797"/>
      <c r="D40" s="815">
        <v>0</v>
      </c>
      <c r="E40" s="815">
        <v>0</v>
      </c>
      <c r="F40" s="928">
        <f>SUM(D40:E40)</f>
        <v>0</v>
      </c>
      <c r="G40" s="684"/>
      <c r="H40" s="817"/>
      <c r="I40" s="684"/>
      <c r="J40" s="152"/>
    </row>
    <row r="41" spans="2:10" x14ac:dyDescent="0.35">
      <c r="B41" s="153"/>
      <c r="C41" s="1025"/>
      <c r="D41" s="817">
        <v>0</v>
      </c>
      <c r="E41" s="817">
        <v>0</v>
      </c>
      <c r="F41" s="929">
        <f>SUM(D41:E41)</f>
        <v>0</v>
      </c>
      <c r="G41" s="1032"/>
      <c r="H41" s="816"/>
      <c r="I41" s="1032"/>
      <c r="J41" s="152"/>
    </row>
    <row r="42" spans="2:10" x14ac:dyDescent="0.35">
      <c r="B42" s="153"/>
      <c r="C42" s="768"/>
      <c r="D42" s="816">
        <v>0</v>
      </c>
      <c r="E42" s="816">
        <v>0</v>
      </c>
      <c r="F42" s="929">
        <f>SUM(D42:E42)</f>
        <v>0</v>
      </c>
      <c r="G42" s="686"/>
      <c r="H42" s="818"/>
      <c r="I42" s="686"/>
      <c r="J42" s="152"/>
    </row>
    <row r="43" spans="2:10" ht="15" thickBot="1" x14ac:dyDescent="0.4">
      <c r="B43" s="933"/>
      <c r="C43" s="769"/>
      <c r="D43" s="818">
        <v>0</v>
      </c>
      <c r="E43" s="818">
        <v>0</v>
      </c>
      <c r="F43" s="931">
        <f>SUM(D43:E43)</f>
        <v>0</v>
      </c>
      <c r="G43" s="1033"/>
      <c r="H43" s="818"/>
      <c r="I43" s="1033"/>
      <c r="J43" s="934"/>
    </row>
    <row r="44" spans="2:10" ht="15.5" thickTop="1" thickBot="1" x14ac:dyDescent="0.4">
      <c r="B44" s="933"/>
      <c r="C44" s="526" t="s">
        <v>655</v>
      </c>
      <c r="D44" s="819">
        <f>SUM(D40:D43)</f>
        <v>0</v>
      </c>
      <c r="E44" s="819">
        <f>SUM(E40:E43)</f>
        <v>0</v>
      </c>
      <c r="F44" s="822">
        <f>ROUND((SUM(D44:E44)),0)</f>
        <v>0</v>
      </c>
      <c r="G44" s="935"/>
      <c r="H44" s="1140"/>
      <c r="I44" s="935"/>
      <c r="J44" s="934"/>
    </row>
    <row r="45" spans="2:10" ht="15" thickBot="1" x14ac:dyDescent="0.4">
      <c r="B45" s="155"/>
      <c r="C45" s="156"/>
      <c r="D45" s="157"/>
      <c r="E45" s="157"/>
      <c r="F45" s="157"/>
      <c r="G45" s="157"/>
      <c r="H45" s="157"/>
      <c r="I45" s="157"/>
      <c r="J45" s="158"/>
    </row>
  </sheetData>
  <sheetProtection formatCells="0" formatColumns="0" formatRows="0" insertRows="0"/>
  <mergeCells count="17">
    <mergeCell ref="L10:N14"/>
    <mergeCell ref="C3:G3"/>
    <mergeCell ref="F28:F29"/>
    <mergeCell ref="E28:E29"/>
    <mergeCell ref="D28:D29"/>
    <mergeCell ref="C28:C29"/>
    <mergeCell ref="G28:G29"/>
    <mergeCell ref="H38:H39"/>
    <mergeCell ref="I38:I39"/>
    <mergeCell ref="H28:H29"/>
    <mergeCell ref="I28:I29"/>
    <mergeCell ref="C5:F5"/>
    <mergeCell ref="G38:G39"/>
    <mergeCell ref="C38:C39"/>
    <mergeCell ref="D38:D39"/>
    <mergeCell ref="E38:E39"/>
    <mergeCell ref="F38:F39"/>
  </mergeCells>
  <pageMargins left="0.7" right="0.7" top="0.75" bottom="0.75" header="0.3" footer="0.3"/>
  <pageSetup scale="73" orientation="landscape" r:id="rId1"/>
  <headerFooter>
    <oddFooter>&amp;LForm 8B
Operating, Service and Rent Subsidy Sources&amp;CCFA Forms</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C6A0919C-D961-4B0B-8D6E-61B6F215E65A}">
            <xm:f>NOT(ISERROR(SEARCH("WARNING",L10)))</xm:f>
            <xm:f>"WARNING"</xm:f>
            <x14:dxf>
              <font>
                <color rgb="FF9C0006"/>
              </font>
              <fill>
                <patternFill>
                  <bgColor rgb="FFFFC7CE"/>
                </patternFill>
              </fill>
            </x14:dxf>
          </x14:cfRule>
          <xm:sqref>L10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1"/>
  </sheetPr>
  <dimension ref="A1:FZ2"/>
  <sheetViews>
    <sheetView topLeftCell="FX1" workbookViewId="0">
      <selection activeCell="K3" sqref="K3"/>
    </sheetView>
  </sheetViews>
  <sheetFormatPr defaultRowHeight="14.5" x14ac:dyDescent="0.35"/>
  <cols>
    <col min="1" max="1" width="13.7265625" bestFit="1" customWidth="1"/>
    <col min="2" max="2" width="11.453125" bestFit="1" customWidth="1"/>
    <col min="3" max="3" width="24.54296875" bestFit="1" customWidth="1"/>
    <col min="4" max="4" width="11.81640625" bestFit="1" customWidth="1"/>
    <col min="5" max="5" width="35.1796875" bestFit="1" customWidth="1"/>
    <col min="6" max="6" width="25.26953125" bestFit="1" customWidth="1"/>
    <col min="7" max="7" width="12.453125" bestFit="1" customWidth="1"/>
    <col min="8" max="8" width="16.1796875" bestFit="1" customWidth="1"/>
    <col min="9" max="9" width="18.7265625" bestFit="1" customWidth="1"/>
    <col min="10" max="10" width="18.81640625" bestFit="1" customWidth="1"/>
    <col min="11" max="11" width="21.7265625" bestFit="1" customWidth="1"/>
    <col min="12" max="12" width="25.54296875" bestFit="1" customWidth="1"/>
    <col min="13" max="13" width="35.26953125" bestFit="1" customWidth="1"/>
    <col min="14" max="14" width="24" bestFit="1" customWidth="1"/>
    <col min="15" max="15" width="23.453125" bestFit="1" customWidth="1"/>
    <col min="16" max="16" width="28.81640625" bestFit="1" customWidth="1"/>
    <col min="17" max="17" width="26.81640625" bestFit="1" customWidth="1"/>
    <col min="18" max="18" width="39.26953125" bestFit="1" customWidth="1"/>
    <col min="19" max="19" width="36" bestFit="1" customWidth="1"/>
    <col min="20" max="20" width="14.7265625" bestFit="1" customWidth="1"/>
    <col min="21" max="21" width="20" bestFit="1" customWidth="1"/>
    <col min="22" max="22" width="31.81640625" bestFit="1" customWidth="1"/>
    <col min="23" max="23" width="11.1796875" bestFit="1" customWidth="1"/>
    <col min="24" max="24" width="23.7265625" bestFit="1" customWidth="1"/>
    <col min="25" max="25" width="19.54296875" bestFit="1" customWidth="1"/>
    <col min="26" max="26" width="15.1796875" bestFit="1" customWidth="1"/>
    <col min="27" max="27" width="17.81640625" bestFit="1" customWidth="1"/>
    <col min="28" max="28" width="32.26953125" bestFit="1" customWidth="1"/>
    <col min="29" max="29" width="25" bestFit="1" customWidth="1"/>
    <col min="30" max="30" width="35.1796875" bestFit="1" customWidth="1"/>
    <col min="31" max="31" width="23.26953125" bestFit="1" customWidth="1"/>
    <col min="32" max="32" width="20.81640625" bestFit="1" customWidth="1"/>
    <col min="33" max="33" width="35.26953125" bestFit="1" customWidth="1"/>
    <col min="34" max="34" width="24" bestFit="1" customWidth="1"/>
    <col min="35" max="35" width="28" bestFit="1" customWidth="1"/>
    <col min="36" max="36" width="12.1796875" bestFit="1" customWidth="1"/>
    <col min="37" max="37" width="26" bestFit="1" customWidth="1"/>
    <col min="38" max="38" width="28.81640625" bestFit="1" customWidth="1"/>
    <col min="39" max="39" width="28.81640625" customWidth="1"/>
    <col min="40" max="40" width="29.1796875" bestFit="1" customWidth="1"/>
    <col min="41" max="41" width="32.54296875" bestFit="1" customWidth="1"/>
    <col min="42" max="42" width="29.7265625" bestFit="1" customWidth="1"/>
    <col min="43" max="43" width="34" bestFit="1" customWidth="1"/>
    <col min="44" max="44" width="30.81640625" bestFit="1" customWidth="1"/>
    <col min="45" max="45" width="30.81640625" customWidth="1"/>
    <col min="46" max="46" width="27.7265625" bestFit="1" customWidth="1"/>
    <col min="47" max="47" width="32" bestFit="1" customWidth="1"/>
    <col min="48" max="48" width="28.1796875" bestFit="1" customWidth="1"/>
    <col min="49" max="49" width="17.26953125" bestFit="1" customWidth="1"/>
    <col min="50" max="50" width="17.7265625" bestFit="1" customWidth="1"/>
    <col min="51" max="51" width="30.81640625" bestFit="1" customWidth="1"/>
    <col min="52" max="52" width="21.453125" bestFit="1" customWidth="1"/>
    <col min="53" max="53" width="12.1796875" bestFit="1" customWidth="1"/>
    <col min="54" max="54" width="25.54296875" bestFit="1" customWidth="1"/>
    <col min="55" max="55" width="28.453125" bestFit="1" customWidth="1"/>
    <col min="56" max="56" width="21.7265625" bestFit="1" customWidth="1"/>
    <col min="57" max="57" width="23.453125" bestFit="1" customWidth="1"/>
    <col min="58" max="58" width="17.54296875" bestFit="1" customWidth="1"/>
    <col min="59" max="59" width="18.453125" bestFit="1" customWidth="1"/>
    <col min="60" max="60" width="15.54296875" bestFit="1" customWidth="1"/>
    <col min="61" max="61" width="30.1796875" bestFit="1" customWidth="1"/>
    <col min="62" max="62" width="30.7265625" bestFit="1" customWidth="1"/>
    <col min="63" max="63" width="36.54296875" bestFit="1" customWidth="1"/>
    <col min="64" max="64" width="27.1796875" bestFit="1" customWidth="1"/>
    <col min="65" max="65" width="24.81640625" bestFit="1" customWidth="1"/>
    <col min="66" max="66" width="24.81640625" customWidth="1"/>
    <col min="67" max="67" width="35.453125" bestFit="1" customWidth="1"/>
    <col min="68" max="68" width="42.1796875" bestFit="1" customWidth="1"/>
    <col min="69" max="70" width="42.1796875" customWidth="1"/>
    <col min="71" max="71" width="37.26953125" bestFit="1" customWidth="1"/>
    <col min="72" max="72" width="22" bestFit="1" customWidth="1"/>
    <col min="73" max="73" width="30.7265625" bestFit="1" customWidth="1"/>
    <col min="74" max="74" width="33.81640625" bestFit="1" customWidth="1"/>
    <col min="75" max="75" width="38.81640625" bestFit="1" customWidth="1"/>
    <col min="76" max="76" width="40.54296875" bestFit="1" customWidth="1"/>
    <col min="77" max="77" width="22.26953125" bestFit="1" customWidth="1"/>
    <col min="78" max="78" width="22.26953125" customWidth="1"/>
    <col min="79" max="79" width="29.1796875" bestFit="1" customWidth="1"/>
    <col min="80" max="80" width="16.453125" bestFit="1" customWidth="1"/>
    <col min="81" max="81" width="39.7265625" bestFit="1" customWidth="1"/>
    <col min="82" max="82" width="30" bestFit="1" customWidth="1"/>
    <col min="83" max="83" width="17" bestFit="1" customWidth="1"/>
    <col min="84" max="84" width="20.7265625" bestFit="1" customWidth="1"/>
    <col min="85" max="85" width="23.26953125" bestFit="1" customWidth="1"/>
    <col min="86" max="86" width="23.453125" bestFit="1" customWidth="1"/>
    <col min="87" max="87" width="26.26953125" bestFit="1" customWidth="1"/>
    <col min="88" max="88" width="30.1796875" bestFit="1" customWidth="1"/>
    <col min="89" max="89" width="39.81640625" bestFit="1" customWidth="1"/>
    <col min="90" max="90" width="28.54296875" bestFit="1" customWidth="1"/>
    <col min="91" max="91" width="28" bestFit="1" customWidth="1"/>
    <col min="92" max="92" width="30.453125" bestFit="1" customWidth="1"/>
    <col min="93" max="93" width="43.81640625" bestFit="1" customWidth="1"/>
    <col min="94" max="94" width="40.54296875" bestFit="1" customWidth="1"/>
    <col min="95" max="95" width="19.26953125" bestFit="1" customWidth="1"/>
    <col min="96" max="96" width="24.54296875" bestFit="1" customWidth="1"/>
    <col min="97" max="97" width="36.453125" bestFit="1" customWidth="1"/>
    <col min="98" max="98" width="15.7265625" bestFit="1" customWidth="1"/>
    <col min="99" max="99" width="24.1796875" bestFit="1" customWidth="1"/>
    <col min="100" max="100" width="19.7265625" bestFit="1" customWidth="1"/>
    <col min="101" max="101" width="22.453125" bestFit="1" customWidth="1"/>
    <col min="102" max="102" width="36.81640625" bestFit="1" customWidth="1"/>
    <col min="103" max="103" width="29.7265625" bestFit="1" customWidth="1"/>
    <col min="104" max="104" width="33" bestFit="1" customWidth="1"/>
    <col min="105" max="105" width="27.81640625" bestFit="1" customWidth="1"/>
    <col min="106" max="106" width="25.54296875" bestFit="1" customWidth="1"/>
    <col min="107" max="107" width="39.7265625" bestFit="1" customWidth="1"/>
    <col min="108" max="108" width="28.54296875" bestFit="1" customWidth="1"/>
    <col min="109" max="109" width="32.54296875" bestFit="1" customWidth="1"/>
    <col min="110" max="110" width="16.7265625" bestFit="1" customWidth="1"/>
    <col min="111" max="111" width="33.81640625" bestFit="1" customWidth="1"/>
    <col min="112" max="112" width="37.1796875" bestFit="1" customWidth="1"/>
    <col min="113" max="113" width="34.26953125" bestFit="1" customWidth="1"/>
    <col min="114" max="114" width="38.54296875" bestFit="1" customWidth="1"/>
    <col min="115" max="115" width="28" bestFit="1" customWidth="1"/>
    <col min="116" max="116" width="22.1796875" bestFit="1" customWidth="1"/>
    <col min="117" max="117" width="23" bestFit="1" customWidth="1"/>
    <col min="118" max="118" width="20.1796875" bestFit="1" customWidth="1"/>
    <col min="119" max="119" width="34.7265625" bestFit="1" customWidth="1"/>
    <col min="120" max="120" width="35.26953125" bestFit="1" customWidth="1"/>
    <col min="121" max="121" width="41.1796875" bestFit="1" customWidth="1"/>
    <col min="122" max="122" width="29.453125" bestFit="1" customWidth="1"/>
    <col min="123" max="133" width="29.453125" customWidth="1"/>
    <col min="134" max="134" width="23.26953125" bestFit="1" customWidth="1"/>
    <col min="135" max="135" width="25.81640625" bestFit="1" customWidth="1"/>
    <col min="136" max="136" width="26" bestFit="1" customWidth="1"/>
    <col min="137" max="137" width="28.7265625" bestFit="1" customWidth="1"/>
    <col min="138" max="138" width="32.54296875" bestFit="1" customWidth="1"/>
    <col min="139" max="139" width="42.453125" bestFit="1" customWidth="1"/>
    <col min="140" max="140" width="31.1796875" bestFit="1" customWidth="1"/>
    <col min="141" max="141" width="30.54296875" bestFit="1" customWidth="1"/>
    <col min="142" max="142" width="33.26953125" bestFit="1" customWidth="1"/>
    <col min="143" max="143" width="46.453125" bestFit="1" customWidth="1"/>
    <col min="144" max="144" width="43.1796875" bestFit="1" customWidth="1"/>
    <col min="145" max="145" width="21.81640625" bestFit="1" customWidth="1"/>
    <col min="146" max="146" width="27.1796875" bestFit="1" customWidth="1"/>
    <col min="147" max="147" width="39" bestFit="1" customWidth="1"/>
    <col min="148" max="148" width="17.81640625" bestFit="1" customWidth="1"/>
    <col min="149" max="149" width="26.7265625" bestFit="1" customWidth="1"/>
    <col min="150" max="150" width="22.26953125" bestFit="1" customWidth="1"/>
    <col min="151" max="151" width="24.81640625" bestFit="1" customWidth="1"/>
    <col min="152" max="152" width="39.453125" bestFit="1" customWidth="1"/>
    <col min="153" max="153" width="32.1796875" bestFit="1" customWidth="1"/>
    <col min="154" max="154" width="35.54296875" bestFit="1" customWidth="1"/>
    <col min="155" max="155" width="30.453125" bestFit="1" customWidth="1"/>
    <col min="156" max="156" width="28" bestFit="1" customWidth="1"/>
    <col min="157" max="157" width="42.26953125" bestFit="1" customWidth="1"/>
    <col min="158" max="158" width="31.1796875" bestFit="1" customWidth="1"/>
    <col min="159" max="159" width="35.1796875" bestFit="1" customWidth="1"/>
    <col min="160" max="160" width="19.26953125" bestFit="1" customWidth="1"/>
    <col min="161" max="161" width="36.26953125" bestFit="1" customWidth="1"/>
    <col min="162" max="162" width="39.7265625" bestFit="1" customWidth="1"/>
    <col min="163" max="163" width="36.7265625" bestFit="1" customWidth="1"/>
    <col min="164" max="164" width="41" bestFit="1" customWidth="1"/>
    <col min="165" max="165" width="30.54296875" bestFit="1" customWidth="1"/>
    <col min="166" max="166" width="24.54296875" bestFit="1" customWidth="1"/>
    <col min="167" max="167" width="25.54296875" bestFit="1" customWidth="1"/>
    <col min="168" max="168" width="22.7265625" bestFit="1" customWidth="1"/>
    <col min="169" max="169" width="37.1796875" bestFit="1" customWidth="1"/>
    <col min="170" max="170" width="37.7265625" bestFit="1" customWidth="1"/>
    <col min="171" max="171" width="43.7265625" bestFit="1" customWidth="1"/>
    <col min="172" max="172" width="32" bestFit="1" customWidth="1"/>
    <col min="173" max="173" width="29.26953125" bestFit="1" customWidth="1"/>
    <col min="174" max="174" width="34.453125" bestFit="1" customWidth="1"/>
    <col min="175" max="175" width="44.453125" bestFit="1" customWidth="1"/>
    <col min="176" max="176" width="29" bestFit="1" customWidth="1"/>
    <col min="177" max="177" width="37.7265625" bestFit="1" customWidth="1"/>
    <col min="178" max="178" width="40.81640625" bestFit="1" customWidth="1"/>
    <col min="179" max="179" width="45.81640625" bestFit="1" customWidth="1"/>
    <col min="180" max="180" width="40" bestFit="1" customWidth="1"/>
    <col min="181" max="181" width="29.26953125" bestFit="1" customWidth="1"/>
    <col min="182" max="182" width="21.1796875" bestFit="1" customWidth="1"/>
  </cols>
  <sheetData>
    <row r="1" spans="1:182" x14ac:dyDescent="0.35">
      <c r="A1" t="s">
        <v>686</v>
      </c>
      <c r="B1" t="s">
        <v>687</v>
      </c>
      <c r="C1" t="s">
        <v>688</v>
      </c>
      <c r="D1" t="s">
        <v>689</v>
      </c>
      <c r="E1" t="s">
        <v>690</v>
      </c>
      <c r="F1" t="s">
        <v>691</v>
      </c>
      <c r="G1" t="s">
        <v>692</v>
      </c>
      <c r="H1" t="s">
        <v>693</v>
      </c>
      <c r="I1" t="s">
        <v>694</v>
      </c>
      <c r="J1" t="s">
        <v>695</v>
      </c>
      <c r="K1" t="s">
        <v>696</v>
      </c>
      <c r="L1" t="s">
        <v>697</v>
      </c>
      <c r="M1" t="s">
        <v>698</v>
      </c>
      <c r="N1" t="s">
        <v>699</v>
      </c>
      <c r="O1" t="s">
        <v>700</v>
      </c>
      <c r="P1" t="s">
        <v>701</v>
      </c>
      <c r="Q1" t="s">
        <v>702</v>
      </c>
      <c r="R1" t="s">
        <v>703</v>
      </c>
      <c r="S1" t="s">
        <v>704</v>
      </c>
      <c r="T1" t="s">
        <v>705</v>
      </c>
      <c r="U1" t="s">
        <v>706</v>
      </c>
      <c r="V1" t="s">
        <v>707</v>
      </c>
      <c r="W1" t="s">
        <v>708</v>
      </c>
      <c r="X1" t="s">
        <v>709</v>
      </c>
      <c r="Y1" t="s">
        <v>710</v>
      </c>
      <c r="Z1" t="s">
        <v>711</v>
      </c>
      <c r="AA1" t="s">
        <v>712</v>
      </c>
      <c r="AB1" t="s">
        <v>713</v>
      </c>
      <c r="AC1" t="s">
        <v>714</v>
      </c>
      <c r="AD1" t="s">
        <v>715</v>
      </c>
      <c r="AE1" t="s">
        <v>716</v>
      </c>
      <c r="AF1" t="s">
        <v>717</v>
      </c>
      <c r="AG1" t="s">
        <v>718</v>
      </c>
      <c r="AH1" t="s">
        <v>719</v>
      </c>
      <c r="AI1" t="s">
        <v>720</v>
      </c>
      <c r="AJ1" t="s">
        <v>721</v>
      </c>
      <c r="AK1" t="s">
        <v>722</v>
      </c>
      <c r="AL1" t="s">
        <v>723</v>
      </c>
      <c r="AM1" t="s">
        <v>1044</v>
      </c>
      <c r="AN1" t="s">
        <v>724</v>
      </c>
      <c r="AO1" t="s">
        <v>725</v>
      </c>
      <c r="AP1" t="s">
        <v>726</v>
      </c>
      <c r="AQ1" t="s">
        <v>727</v>
      </c>
      <c r="AR1" t="s">
        <v>728</v>
      </c>
      <c r="AS1" t="s">
        <v>1045</v>
      </c>
      <c r="AT1" t="s">
        <v>729</v>
      </c>
      <c r="AU1" t="s">
        <v>730</v>
      </c>
      <c r="AV1" t="s">
        <v>731</v>
      </c>
      <c r="AW1" t="s">
        <v>732</v>
      </c>
      <c r="AX1" t="s">
        <v>733</v>
      </c>
      <c r="AY1" t="s">
        <v>734</v>
      </c>
      <c r="AZ1" t="s">
        <v>735</v>
      </c>
      <c r="BA1" t="s">
        <v>736</v>
      </c>
      <c r="BB1" t="s">
        <v>737</v>
      </c>
      <c r="BC1" t="s">
        <v>738</v>
      </c>
      <c r="BD1" t="s">
        <v>739</v>
      </c>
      <c r="BE1" t="s">
        <v>740</v>
      </c>
      <c r="BF1" t="s">
        <v>741</v>
      </c>
      <c r="BG1" t="s">
        <v>742</v>
      </c>
      <c r="BH1" t="s">
        <v>743</v>
      </c>
      <c r="BI1" t="s">
        <v>744</v>
      </c>
      <c r="BJ1" t="s">
        <v>745</v>
      </c>
      <c r="BK1" t="s">
        <v>746</v>
      </c>
      <c r="BL1" t="s">
        <v>747</v>
      </c>
      <c r="BM1" t="s">
        <v>748</v>
      </c>
      <c r="BN1" t="s">
        <v>1046</v>
      </c>
      <c r="BO1" t="s">
        <v>749</v>
      </c>
      <c r="BP1" t="s">
        <v>750</v>
      </c>
      <c r="BQ1" t="s">
        <v>1047</v>
      </c>
      <c r="BR1" t="s">
        <v>1048</v>
      </c>
      <c r="BS1" t="s">
        <v>751</v>
      </c>
      <c r="BT1" t="s">
        <v>752</v>
      </c>
      <c r="BU1" t="s">
        <v>753</v>
      </c>
      <c r="BV1" t="s">
        <v>754</v>
      </c>
      <c r="BW1" t="s">
        <v>755</v>
      </c>
      <c r="BX1" t="s">
        <v>756</v>
      </c>
      <c r="BY1" t="s">
        <v>757</v>
      </c>
      <c r="BZ1" t="s">
        <v>1049</v>
      </c>
      <c r="CA1" t="s">
        <v>758</v>
      </c>
      <c r="CB1" t="s">
        <v>759</v>
      </c>
      <c r="CC1" t="s">
        <v>760</v>
      </c>
      <c r="CD1" t="s">
        <v>761</v>
      </c>
      <c r="CE1" t="s">
        <v>762</v>
      </c>
      <c r="CF1" t="s">
        <v>763</v>
      </c>
      <c r="CG1" t="s">
        <v>764</v>
      </c>
      <c r="CH1" t="s">
        <v>765</v>
      </c>
      <c r="CI1" t="s">
        <v>766</v>
      </c>
      <c r="CJ1" t="s">
        <v>767</v>
      </c>
      <c r="CK1" t="s">
        <v>768</v>
      </c>
      <c r="CL1" t="s">
        <v>769</v>
      </c>
      <c r="CM1" t="s">
        <v>770</v>
      </c>
      <c r="CN1" s="1166" t="s">
        <v>873</v>
      </c>
      <c r="CO1" t="s">
        <v>771</v>
      </c>
      <c r="CP1" t="s">
        <v>772</v>
      </c>
      <c r="CQ1" t="s">
        <v>773</v>
      </c>
      <c r="CR1" t="s">
        <v>774</v>
      </c>
      <c r="CS1" t="s">
        <v>775</v>
      </c>
      <c r="CT1" t="s">
        <v>776</v>
      </c>
      <c r="CU1" t="s">
        <v>777</v>
      </c>
      <c r="CV1" t="s">
        <v>778</v>
      </c>
      <c r="CW1" t="s">
        <v>779</v>
      </c>
      <c r="CX1" t="s">
        <v>780</v>
      </c>
      <c r="CY1" t="s">
        <v>781</v>
      </c>
      <c r="CZ1" t="s">
        <v>782</v>
      </c>
      <c r="DA1" t="s">
        <v>783</v>
      </c>
      <c r="DB1" t="s">
        <v>784</v>
      </c>
      <c r="DC1" t="s">
        <v>785</v>
      </c>
      <c r="DD1" t="s">
        <v>786</v>
      </c>
      <c r="DE1" t="s">
        <v>787</v>
      </c>
      <c r="DF1" t="s">
        <v>788</v>
      </c>
      <c r="DG1" t="s">
        <v>789</v>
      </c>
      <c r="DH1" t="s">
        <v>790</v>
      </c>
      <c r="DI1" t="s">
        <v>791</v>
      </c>
      <c r="DJ1" t="s">
        <v>792</v>
      </c>
      <c r="DK1" t="s">
        <v>793</v>
      </c>
      <c r="DL1" t="s">
        <v>794</v>
      </c>
      <c r="DM1" t="s">
        <v>795</v>
      </c>
      <c r="DN1" t="s">
        <v>796</v>
      </c>
      <c r="DO1" t="s">
        <v>797</v>
      </c>
      <c r="DP1" t="s">
        <v>798</v>
      </c>
      <c r="DQ1" t="s">
        <v>799</v>
      </c>
      <c r="DR1" t="s">
        <v>800</v>
      </c>
      <c r="DS1" t="s">
        <v>1050</v>
      </c>
      <c r="DT1" t="s">
        <v>1075</v>
      </c>
      <c r="DU1" t="s">
        <v>1051</v>
      </c>
      <c r="DV1" t="s">
        <v>1076</v>
      </c>
      <c r="DW1" t="s">
        <v>1077</v>
      </c>
      <c r="DX1" t="s">
        <v>1078</v>
      </c>
      <c r="DY1" t="s">
        <v>1079</v>
      </c>
      <c r="DZ1" t="s">
        <v>1080</v>
      </c>
      <c r="EA1" t="s">
        <v>1081</v>
      </c>
      <c r="EB1" t="s">
        <v>1082</v>
      </c>
      <c r="EC1" t="s">
        <v>1083</v>
      </c>
      <c r="ED1" t="s">
        <v>801</v>
      </c>
      <c r="EE1" t="s">
        <v>802</v>
      </c>
      <c r="EF1" t="s">
        <v>803</v>
      </c>
      <c r="EG1" t="s">
        <v>804</v>
      </c>
      <c r="EH1" t="s">
        <v>805</v>
      </c>
      <c r="EI1" t="s">
        <v>806</v>
      </c>
      <c r="EJ1" t="s">
        <v>807</v>
      </c>
      <c r="EK1" t="s">
        <v>808</v>
      </c>
      <c r="EL1" s="1166" t="s">
        <v>874</v>
      </c>
      <c r="EM1" t="s">
        <v>809</v>
      </c>
      <c r="EN1" t="s">
        <v>810</v>
      </c>
      <c r="EO1" t="s">
        <v>811</v>
      </c>
      <c r="EP1" t="s">
        <v>812</v>
      </c>
      <c r="EQ1" t="s">
        <v>813</v>
      </c>
      <c r="ER1" s="1166" t="s">
        <v>814</v>
      </c>
      <c r="ES1" t="s">
        <v>815</v>
      </c>
      <c r="ET1" t="s">
        <v>816</v>
      </c>
      <c r="EU1" t="s">
        <v>817</v>
      </c>
      <c r="EV1" t="s">
        <v>818</v>
      </c>
      <c r="EW1" t="s">
        <v>819</v>
      </c>
      <c r="EX1" t="s">
        <v>820</v>
      </c>
      <c r="EY1" t="s">
        <v>821</v>
      </c>
      <c r="EZ1" t="s">
        <v>822</v>
      </c>
      <c r="FA1" t="s">
        <v>823</v>
      </c>
      <c r="FB1" t="s">
        <v>824</v>
      </c>
      <c r="FC1" t="s">
        <v>825</v>
      </c>
      <c r="FD1" t="s">
        <v>826</v>
      </c>
      <c r="FE1" t="s">
        <v>827</v>
      </c>
      <c r="FF1" t="s">
        <v>828</v>
      </c>
      <c r="FG1" t="s">
        <v>829</v>
      </c>
      <c r="FH1" t="s">
        <v>830</v>
      </c>
      <c r="FI1" t="s">
        <v>831</v>
      </c>
      <c r="FJ1" t="s">
        <v>832</v>
      </c>
      <c r="FK1" t="s">
        <v>833</v>
      </c>
      <c r="FL1" t="s">
        <v>834</v>
      </c>
      <c r="FM1" t="s">
        <v>835</v>
      </c>
      <c r="FN1" t="s">
        <v>836</v>
      </c>
      <c r="FO1" t="s">
        <v>837</v>
      </c>
      <c r="FP1" t="s">
        <v>838</v>
      </c>
      <c r="FQ1" t="s">
        <v>1052</v>
      </c>
      <c r="FR1" t="s">
        <v>1053</v>
      </c>
      <c r="FS1" t="s">
        <v>1084</v>
      </c>
      <c r="FT1" t="s">
        <v>1085</v>
      </c>
      <c r="FU1" t="s">
        <v>1086</v>
      </c>
      <c r="FV1" t="s">
        <v>1087</v>
      </c>
      <c r="FW1" t="s">
        <v>1088</v>
      </c>
      <c r="FX1" t="s">
        <v>1089</v>
      </c>
      <c r="FY1" t="s">
        <v>1090</v>
      </c>
      <c r="FZ1" t="s">
        <v>1091</v>
      </c>
    </row>
    <row r="2" spans="1:182" x14ac:dyDescent="0.35">
      <c r="B2" s="1167">
        <f>'6C'!J13</f>
        <v>0</v>
      </c>
      <c r="C2" s="1167">
        <f>'6C'!J14</f>
        <v>0</v>
      </c>
      <c r="D2" s="1167">
        <f>'6C'!J15</f>
        <v>0</v>
      </c>
      <c r="E2" s="1167">
        <f>'6C'!J16</f>
        <v>0</v>
      </c>
      <c r="F2" s="1167">
        <f>'6C'!J17</f>
        <v>0</v>
      </c>
      <c r="G2" s="1167">
        <f>'6C'!J18</f>
        <v>0</v>
      </c>
      <c r="H2" s="1167">
        <f>'6C'!J22</f>
        <v>0</v>
      </c>
      <c r="I2" s="1167">
        <f>'6C'!J23</f>
        <v>0</v>
      </c>
      <c r="J2" s="1167">
        <f>'6C'!J24</f>
        <v>0</v>
      </c>
      <c r="K2" s="1167">
        <f>'6C'!J25</f>
        <v>0</v>
      </c>
      <c r="L2" s="1167">
        <f>'6C'!J26</f>
        <v>0</v>
      </c>
      <c r="M2" s="1167">
        <f>'6C'!J27</f>
        <v>0</v>
      </c>
      <c r="N2" s="1167">
        <f>'6C'!J28</f>
        <v>0</v>
      </c>
      <c r="O2" s="1167">
        <f>'6C'!J29</f>
        <v>0</v>
      </c>
      <c r="P2" s="1167">
        <f>'6C'!J30</f>
        <v>0</v>
      </c>
      <c r="Q2" s="1167">
        <f>'6C'!J31</f>
        <v>0</v>
      </c>
      <c r="R2" s="1167">
        <f>'6C'!J32</f>
        <v>0</v>
      </c>
      <c r="S2" s="1167">
        <f>'6C'!J33</f>
        <v>0</v>
      </c>
      <c r="T2" s="1167">
        <f>'6C'!J34</f>
        <v>0</v>
      </c>
      <c r="U2" s="1167">
        <f>'6C'!J35</f>
        <v>0</v>
      </c>
      <c r="V2" s="1167">
        <f>'6C'!J36</f>
        <v>0</v>
      </c>
      <c r="W2" s="1167">
        <f>'6C'!J37</f>
        <v>0</v>
      </c>
      <c r="X2" s="1167">
        <f>'6C'!J41</f>
        <v>0</v>
      </c>
      <c r="Y2" s="1167">
        <f>'6C'!J42</f>
        <v>0</v>
      </c>
      <c r="Z2" s="1167">
        <f>'6C'!J43</f>
        <v>0</v>
      </c>
      <c r="AA2" s="1167">
        <f>'6C'!J44</f>
        <v>0</v>
      </c>
      <c r="AB2" s="1167">
        <f>'6C'!J45</f>
        <v>0</v>
      </c>
      <c r="AC2" s="1167">
        <f>'6C'!J46</f>
        <v>0</v>
      </c>
      <c r="AD2" s="1167">
        <f>'6C'!J47</f>
        <v>0</v>
      </c>
      <c r="AE2" s="1167">
        <f>'6C'!J48</f>
        <v>0</v>
      </c>
      <c r="AF2" s="1167">
        <f>'6C'!J49</f>
        <v>0</v>
      </c>
      <c r="AG2" s="1167">
        <f>'6C'!J50</f>
        <v>0</v>
      </c>
      <c r="AH2" s="1167">
        <f>'6C'!J51</f>
        <v>0</v>
      </c>
      <c r="AI2" s="1167">
        <f>'6C'!J52</f>
        <v>0</v>
      </c>
      <c r="AJ2" s="1167">
        <f>'6C'!J53</f>
        <v>0</v>
      </c>
      <c r="AK2" s="1167">
        <f>'6C'!J57</f>
        <v>0</v>
      </c>
      <c r="AL2" s="1167">
        <f>'6C'!J58</f>
        <v>0</v>
      </c>
      <c r="AM2" s="1167">
        <f>'6C'!J59</f>
        <v>0</v>
      </c>
      <c r="AN2" s="1167">
        <f>'6C'!J63</f>
        <v>0</v>
      </c>
      <c r="AO2" s="1167">
        <f>'6C'!J64</f>
        <v>0</v>
      </c>
      <c r="AP2" s="1167">
        <f>'6C'!J65</f>
        <v>0</v>
      </c>
      <c r="AQ2" s="1167">
        <f>'6C'!J66</f>
        <v>0</v>
      </c>
      <c r="AR2" s="1167">
        <f>'6C'!J67</f>
        <v>0</v>
      </c>
      <c r="AS2" s="1167">
        <f>'6C'!J68</f>
        <v>0</v>
      </c>
      <c r="AT2" s="1167">
        <f>'6C'!J72</f>
        <v>0</v>
      </c>
      <c r="AU2" s="1167">
        <f>'6C'!J73</f>
        <v>0</v>
      </c>
      <c r="AV2" s="1167">
        <f>'6C'!J74</f>
        <v>0</v>
      </c>
      <c r="AW2" s="1167">
        <f>'6C'!J75</f>
        <v>0</v>
      </c>
      <c r="AX2" s="1167">
        <f>'6C'!J76</f>
        <v>0</v>
      </c>
      <c r="AY2" s="1167">
        <f>'6C'!J77</f>
        <v>0</v>
      </c>
      <c r="AZ2" s="1167">
        <f>'6C'!J78</f>
        <v>0</v>
      </c>
      <c r="BA2" s="1167">
        <f>'6C'!J79</f>
        <v>0</v>
      </c>
      <c r="BB2" s="1167">
        <f>'6C'!J83</f>
        <v>0</v>
      </c>
      <c r="BC2" s="1167">
        <f>'6C'!J84</f>
        <v>0</v>
      </c>
      <c r="BD2" s="1167">
        <f>'6C'!J85</f>
        <v>0</v>
      </c>
      <c r="BE2" s="1167">
        <f>'6C'!J89</f>
        <v>0</v>
      </c>
      <c r="BF2" s="1167">
        <f>'6C'!J90</f>
        <v>0</v>
      </c>
      <c r="BG2" s="1167">
        <f>'6C'!J91</f>
        <v>0</v>
      </c>
      <c r="BH2" s="1167">
        <f>'6C'!J92</f>
        <v>0</v>
      </c>
      <c r="BI2" s="1167">
        <f>'6C'!J93</f>
        <v>0</v>
      </c>
      <c r="BJ2" s="1167">
        <f>'6C'!J94</f>
        <v>0</v>
      </c>
      <c r="BK2" s="1167">
        <f>'6C'!J95</f>
        <v>0</v>
      </c>
      <c r="BL2" s="1167">
        <f>'6C'!J96</f>
        <v>0</v>
      </c>
      <c r="BM2" s="1167">
        <f>'6C'!J97</f>
        <v>0</v>
      </c>
      <c r="BN2" s="1167">
        <f>'6C'!J98</f>
        <v>0</v>
      </c>
      <c r="BO2" s="1167">
        <f>'6C'!J99</f>
        <v>0</v>
      </c>
      <c r="BP2" s="1167">
        <f>'6C'!J100</f>
        <v>0</v>
      </c>
      <c r="BQ2" s="1167">
        <f>'6C'!J101</f>
        <v>0</v>
      </c>
      <c r="BR2" s="1167">
        <f>'6C'!J106</f>
        <v>0</v>
      </c>
      <c r="BS2" s="1167">
        <f>'6C'!J110</f>
        <v>0</v>
      </c>
      <c r="BT2" s="1167">
        <f>'6C'!J111</f>
        <v>0</v>
      </c>
      <c r="BU2" s="1167">
        <f>'6C'!J112</f>
        <v>0</v>
      </c>
      <c r="BV2" s="1167">
        <f>'6C'!J113</f>
        <v>0</v>
      </c>
      <c r="BW2" s="1167">
        <f>'6C'!J114</f>
        <v>0</v>
      </c>
      <c r="BX2" s="1167">
        <f>'6C'!J115</f>
        <v>0</v>
      </c>
      <c r="BY2" s="1167">
        <f>'6C'!J116</f>
        <v>0</v>
      </c>
      <c r="BZ2" s="1167">
        <f>'6C'!J117</f>
        <v>0</v>
      </c>
      <c r="CA2" s="1167">
        <f>'6C'!K14</f>
        <v>0</v>
      </c>
      <c r="CB2" s="1167">
        <f>'6C'!K15</f>
        <v>0</v>
      </c>
      <c r="CC2" s="1167">
        <f>'6C'!K16</f>
        <v>0</v>
      </c>
      <c r="CD2" s="1167">
        <f>'6C'!K17</f>
        <v>0</v>
      </c>
      <c r="CE2" s="1167">
        <f>'6C'!K18</f>
        <v>0</v>
      </c>
      <c r="CF2" s="1167">
        <f>'6C'!K22</f>
        <v>0</v>
      </c>
      <c r="CG2" s="1167">
        <f>'6C'!K23</f>
        <v>0</v>
      </c>
      <c r="CH2" s="1167">
        <f>'6C'!K24</f>
        <v>0</v>
      </c>
      <c r="CI2" s="1167">
        <f>'6C'!K25</f>
        <v>0</v>
      </c>
      <c r="CJ2" s="1167">
        <f>'6C'!K26</f>
        <v>0</v>
      </c>
      <c r="CK2" s="1167">
        <f>'6C'!K27</f>
        <v>0</v>
      </c>
      <c r="CL2" s="1167">
        <f>'6C'!K28</f>
        <v>0</v>
      </c>
      <c r="CM2" s="1167">
        <f>'6C'!K29</f>
        <v>0</v>
      </c>
      <c r="CN2" s="1167">
        <f>'6C'!K30</f>
        <v>0</v>
      </c>
      <c r="CO2" s="1167">
        <f>'6C'!K32</f>
        <v>0</v>
      </c>
      <c r="CP2" s="1167">
        <f>'6C'!K33</f>
        <v>0</v>
      </c>
      <c r="CQ2" s="1167">
        <f>'6C'!K34</f>
        <v>0</v>
      </c>
      <c r="CR2" s="1167">
        <f>'6C'!K35</f>
        <v>0</v>
      </c>
      <c r="CS2" s="1167">
        <f>'6C'!K36</f>
        <v>0</v>
      </c>
      <c r="CT2" s="1167">
        <f>'6C'!K37</f>
        <v>0</v>
      </c>
      <c r="CU2" s="1167">
        <f>'6C'!K42</f>
        <v>0</v>
      </c>
      <c r="CV2" s="1167">
        <f>'6C'!K43</f>
        <v>0</v>
      </c>
      <c r="CW2" s="1167">
        <f>'6C'!K44</f>
        <v>0</v>
      </c>
      <c r="CX2" s="1167">
        <f>'6C'!K45</f>
        <v>0</v>
      </c>
      <c r="CY2" s="1167">
        <f>'6C'!K46</f>
        <v>0</v>
      </c>
      <c r="CZ2" s="1167">
        <f>'6C'!K47</f>
        <v>0</v>
      </c>
      <c r="DA2" s="1167">
        <f>'6C'!K48</f>
        <v>0</v>
      </c>
      <c r="DB2" s="1167">
        <f>'6C'!K49</f>
        <v>0</v>
      </c>
      <c r="DC2" s="1167">
        <f>'6C'!K50</f>
        <v>0</v>
      </c>
      <c r="DD2" s="1167">
        <f>'6C'!K51</f>
        <v>0</v>
      </c>
      <c r="DE2" s="1167">
        <f>'6C'!K52</f>
        <v>0</v>
      </c>
      <c r="DF2" s="1167">
        <f>'6C'!K53</f>
        <v>0</v>
      </c>
      <c r="DG2" s="1167">
        <f>'6C'!K63</f>
        <v>0</v>
      </c>
      <c r="DH2" s="1167">
        <f>'6C'!K64</f>
        <v>0</v>
      </c>
      <c r="DI2" s="1167">
        <f>'6C'!K65</f>
        <v>0</v>
      </c>
      <c r="DJ2" s="1167">
        <f>'6C'!K66</f>
        <v>0</v>
      </c>
      <c r="DK2" s="1167">
        <f>'6C'!K89</f>
        <v>0</v>
      </c>
      <c r="DL2" s="1167">
        <f>'6C'!K90</f>
        <v>0</v>
      </c>
      <c r="DM2" s="1167">
        <f>'6C'!K91</f>
        <v>0</v>
      </c>
      <c r="DN2" s="1167">
        <f>'6C'!K92</f>
        <v>0</v>
      </c>
      <c r="DO2" s="1167">
        <f>'6C'!K93</f>
        <v>0</v>
      </c>
      <c r="DP2" s="1167">
        <f>'6C'!K94</f>
        <v>0</v>
      </c>
      <c r="DQ2" s="1167">
        <f>'6C'!K95</f>
        <v>0</v>
      </c>
      <c r="DR2" s="1167">
        <f>'6C'!K97</f>
        <v>0</v>
      </c>
      <c r="DS2" s="1167">
        <f>'6C'!K98</f>
        <v>0</v>
      </c>
      <c r="DT2" s="1167">
        <f>'6C'!K101</f>
        <v>0</v>
      </c>
      <c r="DU2" s="1167">
        <f>'6C'!K106</f>
        <v>0</v>
      </c>
      <c r="DV2" s="1167">
        <f>'6C'!K110</f>
        <v>0</v>
      </c>
      <c r="DW2" s="1167">
        <f>'6C'!K111</f>
        <v>0</v>
      </c>
      <c r="DX2" s="1167">
        <f>'6C'!K112</f>
        <v>0</v>
      </c>
      <c r="DY2" s="1167">
        <f>'6C'!K113</f>
        <v>0</v>
      </c>
      <c r="DZ2" s="1167">
        <f>'6C'!K114</f>
        <v>0</v>
      </c>
      <c r="EA2" s="1167">
        <f>'6C'!K115</f>
        <v>0</v>
      </c>
      <c r="EB2" s="1167">
        <f>'6C'!K116</f>
        <v>0</v>
      </c>
      <c r="EC2" s="1167">
        <f>'6C'!K117</f>
        <v>0</v>
      </c>
      <c r="ED2" s="1167">
        <f>'6C'!L22</f>
        <v>0</v>
      </c>
      <c r="EE2" s="1167">
        <f>'6C'!L23</f>
        <v>0</v>
      </c>
      <c r="EF2" s="1167">
        <f>'6C'!L24</f>
        <v>0</v>
      </c>
      <c r="EG2" s="1167">
        <f>'6C'!L25</f>
        <v>0</v>
      </c>
      <c r="EH2" s="1167">
        <f>'6C'!L26</f>
        <v>0</v>
      </c>
      <c r="EI2" s="1167">
        <f>'6C'!L27</f>
        <v>0</v>
      </c>
      <c r="EJ2" s="1167">
        <f>'6C'!L28</f>
        <v>0</v>
      </c>
      <c r="EK2" s="1167">
        <f>'6C'!L29</f>
        <v>0</v>
      </c>
      <c r="EL2" s="1167">
        <f>'6C'!L30</f>
        <v>0</v>
      </c>
      <c r="EM2" s="1167">
        <f>'6C'!L32</f>
        <v>0</v>
      </c>
      <c r="EN2" s="1167">
        <f>'6C'!L33</f>
        <v>0</v>
      </c>
      <c r="EO2" s="1167">
        <f>'6C'!L34</f>
        <v>0</v>
      </c>
      <c r="EP2" s="1167">
        <f>'6C'!L35</f>
        <v>0</v>
      </c>
      <c r="EQ2" s="1167">
        <f>'6C'!L36</f>
        <v>0</v>
      </c>
      <c r="ER2" s="1167">
        <f>'6C'!L37</f>
        <v>0</v>
      </c>
      <c r="ES2" s="1167">
        <f>'6C'!L42</f>
        <v>0</v>
      </c>
      <c r="ET2" s="1167">
        <f>'6C'!L43</f>
        <v>0</v>
      </c>
      <c r="EU2" s="1167">
        <f>'6C'!L44</f>
        <v>0</v>
      </c>
      <c r="EV2" s="1167">
        <f>'6C'!L45</f>
        <v>0</v>
      </c>
      <c r="EW2" s="1167">
        <f>'6C'!L46</f>
        <v>0</v>
      </c>
      <c r="EX2" s="1167">
        <f>'6C'!L47</f>
        <v>0</v>
      </c>
      <c r="EY2" s="1167">
        <f>'6C'!L48</f>
        <v>0</v>
      </c>
      <c r="EZ2" s="1167">
        <f>'6C'!L49</f>
        <v>0</v>
      </c>
      <c r="FA2" s="1167">
        <f>'6C'!L50</f>
        <v>0</v>
      </c>
      <c r="FB2" s="1167">
        <f>'6C'!L51</f>
        <v>0</v>
      </c>
      <c r="FC2" s="1167">
        <f>'6C'!L52</f>
        <v>0</v>
      </c>
      <c r="FD2" s="1167">
        <f>'6C'!L53</f>
        <v>0</v>
      </c>
      <c r="FE2" s="1167">
        <f>'6C'!L63</f>
        <v>0</v>
      </c>
      <c r="FF2" s="1167">
        <f>'6C'!L64</f>
        <v>0</v>
      </c>
      <c r="FG2" s="1167">
        <f>'6C'!L65</f>
        <v>0</v>
      </c>
      <c r="FH2" s="1167">
        <f>'6C'!L66</f>
        <v>0</v>
      </c>
      <c r="FI2" s="1167">
        <f>'6C'!L89</f>
        <v>0</v>
      </c>
      <c r="FJ2" s="1167">
        <f>'6C'!L90</f>
        <v>0</v>
      </c>
      <c r="FK2" s="1167">
        <f>'6C'!L91</f>
        <v>0</v>
      </c>
      <c r="FL2" s="1167">
        <f>'6C'!L92</f>
        <v>0</v>
      </c>
      <c r="FM2" s="1167">
        <f>'6C'!L93</f>
        <v>0</v>
      </c>
      <c r="FN2" s="1167">
        <f>'6C'!L94</f>
        <v>0</v>
      </c>
      <c r="FO2" s="1167">
        <f>'6C'!L95</f>
        <v>0</v>
      </c>
      <c r="FP2" s="1167">
        <f>'6C'!L97</f>
        <v>0</v>
      </c>
      <c r="FQ2" s="1167">
        <f>'6C'!L98</f>
        <v>0</v>
      </c>
      <c r="FR2" s="1167">
        <f>'6C'!L106</f>
        <v>0</v>
      </c>
      <c r="FS2" s="1167">
        <f>'6C'!L110</f>
        <v>0</v>
      </c>
      <c r="FT2" s="1167">
        <f>'6C'!L111</f>
        <v>0</v>
      </c>
      <c r="FU2" s="1167">
        <f>'6C'!L112</f>
        <v>0</v>
      </c>
      <c r="FV2" s="1167">
        <f>'6C'!L113</f>
        <v>0</v>
      </c>
      <c r="FW2" s="1167">
        <f>'6C'!L114</f>
        <v>0</v>
      </c>
      <c r="FX2" s="1167">
        <f>'6C'!L115</f>
        <v>0</v>
      </c>
      <c r="FY2" s="1167">
        <f>'6C'!L116</f>
        <v>0</v>
      </c>
      <c r="FZ2" s="1167">
        <f>'6C'!L117</f>
        <v>0</v>
      </c>
    </row>
  </sheetData>
  <pageMargins left="0.7" right="0.7" top="0.75" bottom="0.75" header="0.3" footer="0.3"/>
  <pageSetup orientation="portrait" horizontalDpi="200" verticalDpi="200"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B1:Z58"/>
  <sheetViews>
    <sheetView showGridLines="0" zoomScaleNormal="100" workbookViewId="0">
      <selection activeCell="W10" sqref="W10"/>
    </sheetView>
  </sheetViews>
  <sheetFormatPr defaultColWidth="9.1796875" defaultRowHeight="14.5" x14ac:dyDescent="0.35"/>
  <cols>
    <col min="1" max="2" width="1.7265625" style="311" customWidth="1"/>
    <col min="3" max="3" width="20" style="311" customWidth="1"/>
    <col min="4" max="4" width="11.54296875" style="311" bestFit="1" customWidth="1"/>
    <col min="5" max="5" width="14.26953125" style="311" customWidth="1"/>
    <col min="6" max="8" width="9.1796875" style="311"/>
    <col min="9" max="9" width="7.26953125" style="311" bestFit="1" customWidth="1"/>
    <col min="10" max="10" width="6.81640625" style="311" bestFit="1" customWidth="1"/>
    <col min="11" max="11" width="10.7265625" style="311" bestFit="1" customWidth="1"/>
    <col min="12" max="12" width="12.54296875" style="311" bestFit="1" customWidth="1"/>
    <col min="13" max="13" width="2.81640625" style="311" customWidth="1"/>
    <col min="14" max="14" width="11.453125" style="311" customWidth="1"/>
    <col min="15" max="17" width="10" style="311" bestFit="1" customWidth="1"/>
    <col min="18" max="18" width="11.1796875" style="311" bestFit="1" customWidth="1"/>
    <col min="19" max="19" width="1.7265625" style="311" customWidth="1"/>
    <col min="20" max="16384" width="9.1796875" style="311"/>
  </cols>
  <sheetData>
    <row r="1" spans="2:19" ht="9" customHeight="1" thickBot="1" x14ac:dyDescent="0.4"/>
    <row r="2" spans="2:19" ht="9" customHeight="1" x14ac:dyDescent="0.35">
      <c r="B2" s="159"/>
      <c r="C2" s="160"/>
      <c r="D2" s="160"/>
      <c r="E2" s="161"/>
      <c r="F2" s="161"/>
      <c r="G2" s="162"/>
      <c r="H2" s="163"/>
      <c r="I2" s="163"/>
      <c r="J2" s="163"/>
      <c r="K2" s="164"/>
      <c r="L2" s="162"/>
      <c r="M2" s="162"/>
      <c r="N2" s="165"/>
      <c r="O2" s="161"/>
      <c r="P2" s="162"/>
      <c r="Q2" s="162"/>
      <c r="R2" s="162"/>
      <c r="S2" s="166"/>
    </row>
    <row r="3" spans="2:19" ht="18.5" x14ac:dyDescent="0.45">
      <c r="B3" s="167"/>
      <c r="C3" s="2139" t="s">
        <v>633</v>
      </c>
      <c r="D3" s="2139"/>
      <c r="E3" s="2139"/>
      <c r="F3" s="2139"/>
      <c r="G3" s="2139"/>
      <c r="H3" s="2139"/>
      <c r="I3" s="2139"/>
      <c r="J3" s="2139"/>
      <c r="K3" s="2139"/>
      <c r="L3" s="2139"/>
      <c r="M3" s="2139"/>
      <c r="N3" s="2139"/>
      <c r="O3" s="2139"/>
      <c r="P3" s="2139"/>
      <c r="Q3" s="2139"/>
      <c r="R3" s="2139"/>
      <c r="S3" s="152"/>
    </row>
    <row r="4" spans="2:19" x14ac:dyDescent="0.35">
      <c r="B4" s="167"/>
      <c r="C4" s="112"/>
      <c r="D4" s="112"/>
      <c r="E4" s="168"/>
      <c r="F4" s="168"/>
      <c r="G4" s="169"/>
      <c r="H4" s="170"/>
      <c r="I4" s="170"/>
      <c r="J4" s="170"/>
      <c r="K4" s="171"/>
      <c r="L4" s="169"/>
      <c r="M4" s="169"/>
      <c r="N4" s="172"/>
      <c r="O4" s="168"/>
      <c r="P4" s="169"/>
      <c r="Q4" s="169"/>
      <c r="R4" s="112"/>
      <c r="S4" s="152"/>
    </row>
    <row r="5" spans="2:19" ht="15" thickBot="1" x14ac:dyDescent="0.4">
      <c r="B5" s="167"/>
      <c r="C5" s="2376" t="str">
        <f>IF('1'!G5="",Messages!B3,(CONCATENATE("Project Name: ",'1'!G5)))</f>
        <v>Enter Project Name on Form 1</v>
      </c>
      <c r="D5" s="2376"/>
      <c r="E5" s="2376"/>
      <c r="F5" s="2376"/>
      <c r="G5" s="2376"/>
      <c r="H5" s="2376"/>
      <c r="I5" s="2376"/>
      <c r="J5" s="2377"/>
      <c r="K5" s="2376"/>
      <c r="L5" s="2376"/>
      <c r="M5"/>
      <c r="N5"/>
      <c r="O5" s="112"/>
      <c r="P5" s="112"/>
      <c r="Q5" s="112"/>
      <c r="R5" s="112"/>
      <c r="S5" s="187"/>
    </row>
    <row r="6" spans="2:19" ht="15" thickBot="1" x14ac:dyDescent="0.4">
      <c r="B6" s="167"/>
      <c r="C6"/>
      <c r="D6"/>
      <c r="E6"/>
      <c r="F6"/>
      <c r="G6"/>
      <c r="H6"/>
      <c r="I6"/>
      <c r="J6"/>
      <c r="K6"/>
      <c r="L6"/>
      <c r="M6" s="173"/>
      <c r="N6"/>
      <c r="O6"/>
      <c r="P6"/>
      <c r="Q6"/>
      <c r="R6"/>
      <c r="S6" s="152"/>
    </row>
    <row r="7" spans="2:19" ht="16" thickBot="1" x14ac:dyDescent="0.4">
      <c r="B7" s="167"/>
      <c r="C7" s="2364" t="s">
        <v>580</v>
      </c>
      <c r="D7" s="2365"/>
      <c r="E7" s="2366"/>
      <c r="F7" s="2366"/>
      <c r="G7" s="2366"/>
      <c r="H7" s="2366"/>
      <c r="I7" s="2366"/>
      <c r="J7" s="2365"/>
      <c r="K7" s="2366"/>
      <c r="L7" s="2367"/>
      <c r="M7" s="173"/>
      <c r="N7" s="2368" t="s">
        <v>933</v>
      </c>
      <c r="O7" s="2369"/>
      <c r="P7" s="2369"/>
      <c r="Q7" s="2370"/>
      <c r="R7" s="2371"/>
      <c r="S7" s="152"/>
    </row>
    <row r="8" spans="2:19" ht="79" thickBot="1" x14ac:dyDescent="0.4">
      <c r="B8" s="174"/>
      <c r="C8" s="1290" t="s">
        <v>579</v>
      </c>
      <c r="D8" s="436" t="s">
        <v>584</v>
      </c>
      <c r="E8" s="436" t="s">
        <v>312</v>
      </c>
      <c r="F8" s="437" t="s">
        <v>932</v>
      </c>
      <c r="G8" s="438" t="s">
        <v>313</v>
      </c>
      <c r="H8" s="437" t="s">
        <v>314</v>
      </c>
      <c r="I8" s="1049" t="s">
        <v>662</v>
      </c>
      <c r="J8" s="437" t="s">
        <v>661</v>
      </c>
      <c r="K8" s="438" t="s">
        <v>315</v>
      </c>
      <c r="L8" s="439" t="s">
        <v>318</v>
      </c>
      <c r="M8" s="173"/>
      <c r="N8" s="508" t="s">
        <v>320</v>
      </c>
      <c r="O8" s="772" t="str">
        <f>IF('8B'!C30="","Enter Source Name on Form 8B",'8B'!C30)</f>
        <v>Enter Source Name on Form 8B</v>
      </c>
      <c r="P8" s="773" t="str">
        <f>IF('8B'!C31="","Enter Source Name on Form 8B",'8B'!C31)</f>
        <v>Enter Source Name on Form 8B</v>
      </c>
      <c r="Q8" s="773" t="str">
        <f>IF('8B'!C32="","Enter Source Name on Form 8B",'8B'!C32)</f>
        <v>Enter Source Name on Form 8B</v>
      </c>
      <c r="R8" s="774" t="str">
        <f>IF('8B'!C33="","Enter Source Name on Form 8B",'8B'!C33)</f>
        <v>Enter Source Name on Form 8B</v>
      </c>
      <c r="S8" s="152"/>
    </row>
    <row r="9" spans="2:19" x14ac:dyDescent="0.35">
      <c r="B9" s="174"/>
      <c r="C9" s="1005"/>
      <c r="D9" s="757" t="s">
        <v>493</v>
      </c>
      <c r="E9" s="576"/>
      <c r="F9" s="829"/>
      <c r="G9" s="577"/>
      <c r="H9" s="936">
        <f>F9*G9</f>
        <v>0</v>
      </c>
      <c r="I9" s="577" t="s">
        <v>493</v>
      </c>
      <c r="J9" s="577">
        <v>0</v>
      </c>
      <c r="K9" s="1122">
        <v>0</v>
      </c>
      <c r="L9" s="937">
        <f>H9+K9</f>
        <v>0</v>
      </c>
      <c r="M9" s="175"/>
      <c r="N9" s="828">
        <v>0</v>
      </c>
      <c r="O9" s="829">
        <v>0</v>
      </c>
      <c r="P9" s="829">
        <v>0</v>
      </c>
      <c r="Q9" s="1021">
        <v>0</v>
      </c>
      <c r="R9" s="830">
        <v>0</v>
      </c>
      <c r="S9" s="176"/>
    </row>
    <row r="10" spans="2:19" x14ac:dyDescent="0.35">
      <c r="B10" s="167"/>
      <c r="C10" s="550"/>
      <c r="D10" s="758"/>
      <c r="E10" s="703"/>
      <c r="F10" s="825"/>
      <c r="G10" s="579"/>
      <c r="H10" s="938">
        <f t="shared" ref="H10:H17" si="0">F10*G10</f>
        <v>0</v>
      </c>
      <c r="I10" s="579"/>
      <c r="J10" s="1123">
        <v>0</v>
      </c>
      <c r="K10" s="1124">
        <v>0</v>
      </c>
      <c r="L10" s="939">
        <f>H10+K10</f>
        <v>0</v>
      </c>
      <c r="M10" s="175"/>
      <c r="N10" s="831">
        <v>0</v>
      </c>
      <c r="O10" s="825">
        <v>0</v>
      </c>
      <c r="P10" s="825">
        <v>0</v>
      </c>
      <c r="Q10" s="1022">
        <v>0</v>
      </c>
      <c r="R10" s="832">
        <v>0</v>
      </c>
      <c r="S10" s="177"/>
    </row>
    <row r="11" spans="2:19" x14ac:dyDescent="0.35">
      <c r="B11" s="167"/>
      <c r="C11" s="550"/>
      <c r="D11" s="758"/>
      <c r="E11" s="703"/>
      <c r="F11" s="825"/>
      <c r="G11" s="579"/>
      <c r="H11" s="938">
        <f t="shared" si="0"/>
        <v>0</v>
      </c>
      <c r="I11" s="579"/>
      <c r="J11" s="579">
        <v>0</v>
      </c>
      <c r="K11" s="1482">
        <v>0</v>
      </c>
      <c r="L11" s="939">
        <f t="shared" ref="L11:L17" si="1">H11+K11</f>
        <v>0</v>
      </c>
      <c r="M11" s="175"/>
      <c r="N11" s="831">
        <v>0</v>
      </c>
      <c r="O11" s="825">
        <v>0</v>
      </c>
      <c r="P11" s="825">
        <v>0</v>
      </c>
      <c r="Q11" s="1022">
        <v>0</v>
      </c>
      <c r="R11" s="832">
        <v>0</v>
      </c>
      <c r="S11" s="152"/>
    </row>
    <row r="12" spans="2:19" x14ac:dyDescent="0.35">
      <c r="B12" s="167"/>
      <c r="C12" s="550"/>
      <c r="D12" s="758"/>
      <c r="E12" s="703"/>
      <c r="F12" s="825"/>
      <c r="G12" s="579"/>
      <c r="H12" s="938">
        <f t="shared" si="0"/>
        <v>0</v>
      </c>
      <c r="I12" s="579"/>
      <c r="J12" s="579">
        <v>0</v>
      </c>
      <c r="K12" s="1124">
        <v>0</v>
      </c>
      <c r="L12" s="939">
        <f t="shared" si="1"/>
        <v>0</v>
      </c>
      <c r="M12" s="175"/>
      <c r="N12" s="831">
        <v>0</v>
      </c>
      <c r="O12" s="825">
        <v>0</v>
      </c>
      <c r="P12" s="825">
        <v>0</v>
      </c>
      <c r="Q12" s="1022">
        <v>0</v>
      </c>
      <c r="R12" s="832">
        <v>0</v>
      </c>
      <c r="S12" s="152"/>
    </row>
    <row r="13" spans="2:19" x14ac:dyDescent="0.35">
      <c r="B13" s="167"/>
      <c r="C13" s="550"/>
      <c r="D13" s="758"/>
      <c r="E13" s="703"/>
      <c r="F13" s="825"/>
      <c r="G13" s="579"/>
      <c r="H13" s="938">
        <f t="shared" si="0"/>
        <v>0</v>
      </c>
      <c r="I13" s="579"/>
      <c r="J13" s="579">
        <v>0</v>
      </c>
      <c r="K13" s="1124">
        <f t="shared" ref="K13:K17" si="2">H13*J13</f>
        <v>0</v>
      </c>
      <c r="L13" s="939">
        <f>H13+K13</f>
        <v>0</v>
      </c>
      <c r="M13" s="175"/>
      <c r="N13" s="831">
        <v>0</v>
      </c>
      <c r="O13" s="825">
        <v>0</v>
      </c>
      <c r="P13" s="825">
        <v>0</v>
      </c>
      <c r="Q13" s="1022">
        <v>0</v>
      </c>
      <c r="R13" s="832">
        <v>0</v>
      </c>
      <c r="S13" s="152"/>
    </row>
    <row r="14" spans="2:19" x14ac:dyDescent="0.35">
      <c r="B14" s="167"/>
      <c r="C14" s="550"/>
      <c r="D14" s="758"/>
      <c r="E14" s="703"/>
      <c r="F14" s="825"/>
      <c r="G14" s="579"/>
      <c r="H14" s="938">
        <f t="shared" si="0"/>
        <v>0</v>
      </c>
      <c r="I14" s="579"/>
      <c r="J14" s="579">
        <v>0</v>
      </c>
      <c r="K14" s="1124">
        <v>0</v>
      </c>
      <c r="L14" s="939">
        <f t="shared" si="1"/>
        <v>0</v>
      </c>
      <c r="M14" s="175"/>
      <c r="N14" s="831">
        <v>0</v>
      </c>
      <c r="O14" s="825">
        <v>0</v>
      </c>
      <c r="P14" s="825">
        <v>0</v>
      </c>
      <c r="Q14" s="1022">
        <v>0</v>
      </c>
      <c r="R14" s="832">
        <v>0</v>
      </c>
      <c r="S14" s="152"/>
    </row>
    <row r="15" spans="2:19" x14ac:dyDescent="0.35">
      <c r="B15" s="167"/>
      <c r="C15" s="550"/>
      <c r="D15" s="758"/>
      <c r="E15" s="703"/>
      <c r="F15" s="825"/>
      <c r="G15" s="579"/>
      <c r="H15" s="938">
        <f t="shared" si="0"/>
        <v>0</v>
      </c>
      <c r="I15" s="579"/>
      <c r="J15" s="579">
        <v>0</v>
      </c>
      <c r="K15" s="1124">
        <f t="shared" si="2"/>
        <v>0</v>
      </c>
      <c r="L15" s="939">
        <f t="shared" si="1"/>
        <v>0</v>
      </c>
      <c r="M15" s="175"/>
      <c r="N15" s="831">
        <v>0</v>
      </c>
      <c r="O15" s="825">
        <v>0</v>
      </c>
      <c r="P15" s="825">
        <v>0</v>
      </c>
      <c r="Q15" s="1022">
        <v>0</v>
      </c>
      <c r="R15" s="832">
        <v>0</v>
      </c>
      <c r="S15" s="152"/>
    </row>
    <row r="16" spans="2:19" x14ac:dyDescent="0.35">
      <c r="B16" s="167"/>
      <c r="C16" s="550"/>
      <c r="D16" s="758"/>
      <c r="E16" s="703"/>
      <c r="F16" s="825"/>
      <c r="G16" s="579"/>
      <c r="H16" s="938">
        <f t="shared" si="0"/>
        <v>0</v>
      </c>
      <c r="I16" s="579"/>
      <c r="J16" s="579">
        <v>0</v>
      </c>
      <c r="K16" s="1124">
        <f t="shared" si="2"/>
        <v>0</v>
      </c>
      <c r="L16" s="939">
        <f t="shared" si="1"/>
        <v>0</v>
      </c>
      <c r="M16" s="175"/>
      <c r="N16" s="831">
        <v>0</v>
      </c>
      <c r="O16" s="825">
        <v>0</v>
      </c>
      <c r="P16" s="825">
        <v>0</v>
      </c>
      <c r="Q16" s="1022">
        <v>0</v>
      </c>
      <c r="R16" s="832">
        <v>0</v>
      </c>
      <c r="S16" s="152"/>
    </row>
    <row r="17" spans="2:22" x14ac:dyDescent="0.35">
      <c r="B17" s="167"/>
      <c r="C17" s="752"/>
      <c r="D17" s="762"/>
      <c r="E17" s="751"/>
      <c r="F17" s="826"/>
      <c r="G17" s="761"/>
      <c r="H17" s="940">
        <f t="shared" si="0"/>
        <v>0</v>
      </c>
      <c r="I17" s="860"/>
      <c r="J17" s="860">
        <v>0</v>
      </c>
      <c r="K17" s="1125">
        <f t="shared" si="2"/>
        <v>0</v>
      </c>
      <c r="L17" s="942">
        <f t="shared" si="1"/>
        <v>0</v>
      </c>
      <c r="M17" s="175"/>
      <c r="N17" s="833">
        <v>0</v>
      </c>
      <c r="O17" s="826">
        <v>0</v>
      </c>
      <c r="P17" s="826">
        <v>0</v>
      </c>
      <c r="Q17" s="1023">
        <v>0</v>
      </c>
      <c r="R17" s="834">
        <v>0</v>
      </c>
      <c r="S17" s="152"/>
    </row>
    <row r="18" spans="2:22" x14ac:dyDescent="0.35">
      <c r="B18" s="167"/>
      <c r="C18" s="943"/>
      <c r="D18" s="944"/>
      <c r="E18" s="945"/>
      <c r="F18" s="946"/>
      <c r="G18" s="947"/>
      <c r="H18" s="857"/>
      <c r="I18" s="2374" t="s">
        <v>625</v>
      </c>
      <c r="J18" s="2374"/>
      <c r="K18" s="2375"/>
      <c r="L18" s="948">
        <f>SUMIF(D9:D17,"On Site",L9:L17)</f>
        <v>0</v>
      </c>
      <c r="M18" s="175"/>
      <c r="N18" s="1483"/>
      <c r="O18" s="1484"/>
      <c r="P18" s="1484"/>
      <c r="Q18" s="1485"/>
      <c r="R18" s="1486"/>
      <c r="S18" s="152"/>
    </row>
    <row r="19" spans="2:22" ht="15" thickBot="1" x14ac:dyDescent="0.4">
      <c r="B19" s="167"/>
      <c r="C19" s="943"/>
      <c r="D19" s="944"/>
      <c r="E19" s="945"/>
      <c r="F19" s="946"/>
      <c r="G19" s="947"/>
      <c r="H19" s="857"/>
      <c r="I19" s="2374" t="s">
        <v>626</v>
      </c>
      <c r="J19" s="2374"/>
      <c r="K19" s="2375"/>
      <c r="L19" s="949">
        <f>SUMIF(D9:D17,"Off Site",L9:L17)</f>
        <v>0</v>
      </c>
      <c r="M19" s="175"/>
      <c r="N19" s="1483"/>
      <c r="O19" s="1484"/>
      <c r="P19" s="1484"/>
      <c r="Q19" s="1485"/>
      <c r="R19" s="1486"/>
      <c r="S19" s="152"/>
    </row>
    <row r="20" spans="2:22" ht="16.5" thickTop="1" thickBot="1" x14ac:dyDescent="0.4">
      <c r="B20" s="178"/>
      <c r="C20" s="2372" t="s">
        <v>316</v>
      </c>
      <c r="D20" s="2373"/>
      <c r="E20" s="2373"/>
      <c r="F20" s="2373"/>
      <c r="G20" s="2373"/>
      <c r="H20" s="858"/>
      <c r="I20" s="858"/>
      <c r="J20" s="858"/>
      <c r="K20" s="859"/>
      <c r="L20" s="827">
        <f>ROUND((SUM(L9:L17)),0)</f>
        <v>0</v>
      </c>
      <c r="M20" s="180"/>
      <c r="N20" s="835">
        <f>ROUND((SUM(N9:N17)),0)</f>
        <v>0</v>
      </c>
      <c r="O20" s="836">
        <f>ROUND((SUM(O9:O17)),0)</f>
        <v>0</v>
      </c>
      <c r="P20" s="836">
        <f>ROUND((SUM(P9:P17)),0)</f>
        <v>0</v>
      </c>
      <c r="Q20" s="836">
        <f>ROUND((SUM(Q9:Q17)),0)</f>
        <v>0</v>
      </c>
      <c r="R20" s="837">
        <f>ROUND((SUM(R9:R17)),0)</f>
        <v>0</v>
      </c>
      <c r="S20" s="152"/>
      <c r="V20" s="1579"/>
    </row>
    <row r="21" spans="2:22" ht="15" customHeight="1" x14ac:dyDescent="0.35">
      <c r="B21" s="178"/>
      <c r="C21" s="183"/>
      <c r="D21" s="183"/>
      <c r="E21" s="183"/>
      <c r="F21" s="183"/>
      <c r="G21" s="183"/>
      <c r="H21" s="2407" t="str">
        <f>IF(L20&gt;(SUM(N20:R20)),Messages!B83,(IF(AND(L20&lt;&gt;0,L20&lt;=(SUM(N20:R20))),Messages!B84,"")))</f>
        <v/>
      </c>
      <c r="I21" s="2407"/>
      <c r="J21" s="2407"/>
      <c r="K21" s="2407"/>
      <c r="L21" s="2407"/>
      <c r="M21" s="181"/>
      <c r="N21" s="2400" t="str">
        <f>IF((ABS((SUM(O20:R20))-'8B'!F34))&gt;=10,Messages!B86,"")</f>
        <v/>
      </c>
      <c r="O21" s="2400"/>
      <c r="P21" s="2400"/>
      <c r="Q21" s="2400"/>
      <c r="R21" s="2400"/>
      <c r="S21" s="152"/>
      <c r="V21" s="1579"/>
    </row>
    <row r="22" spans="2:22" ht="15" customHeight="1" x14ac:dyDescent="0.35">
      <c r="B22" s="178"/>
      <c r="C22" s="183"/>
      <c r="D22" s="183"/>
      <c r="E22" s="183"/>
      <c r="F22" s="183"/>
      <c r="G22" s="183"/>
      <c r="H22" s="186"/>
      <c r="I22" s="186"/>
      <c r="J22" s="186"/>
      <c r="K22" s="181"/>
      <c r="L22" s="181"/>
      <c r="M22" s="181"/>
      <c r="N22" s="2397"/>
      <c r="O22" s="2397"/>
      <c r="P22" s="2397"/>
      <c r="Q22" s="2397"/>
      <c r="R22" s="2397"/>
      <c r="S22" s="152"/>
    </row>
    <row r="23" spans="2:22" ht="7.5" customHeight="1" thickBot="1" x14ac:dyDescent="0.4">
      <c r="B23" s="178"/>
      <c r="C23" s="183"/>
      <c r="D23" s="183"/>
      <c r="E23" s="183"/>
      <c r="F23" s="183"/>
      <c r="G23" s="183"/>
      <c r="H23" s="186"/>
      <c r="I23" s="186"/>
      <c r="J23" s="186"/>
      <c r="K23" s="181"/>
      <c r="L23" s="181"/>
      <c r="M23" s="181"/>
      <c r="N23" s="1159"/>
      <c r="O23" s="1159"/>
      <c r="P23" s="1159"/>
      <c r="Q23" s="1159"/>
      <c r="R23" s="1159"/>
      <c r="S23" s="152"/>
    </row>
    <row r="24" spans="2:22" ht="16" thickBot="1" x14ac:dyDescent="0.4">
      <c r="B24" s="167"/>
      <c r="C24" s="2364" t="s">
        <v>317</v>
      </c>
      <c r="D24" s="2365"/>
      <c r="E24" s="2365"/>
      <c r="F24" s="2365"/>
      <c r="G24" s="2365"/>
      <c r="H24" s="2365"/>
      <c r="I24" s="2365"/>
      <c r="J24" s="2365"/>
      <c r="K24" s="2365"/>
      <c r="L24" s="2413"/>
      <c r="M24"/>
      <c r="N24" s="2368" t="s">
        <v>319</v>
      </c>
      <c r="O24" s="2369"/>
      <c r="P24" s="2369"/>
      <c r="Q24" s="2370"/>
      <c r="R24" s="2371"/>
      <c r="S24" s="152"/>
    </row>
    <row r="25" spans="2:22" ht="79" thickBot="1" x14ac:dyDescent="0.4">
      <c r="B25" s="178"/>
      <c r="C25" s="2414" t="s">
        <v>934</v>
      </c>
      <c r="D25" s="2415"/>
      <c r="E25" s="877" t="s">
        <v>312</v>
      </c>
      <c r="F25" s="878" t="s">
        <v>932</v>
      </c>
      <c r="G25" s="879" t="s">
        <v>313</v>
      </c>
      <c r="H25" s="878" t="s">
        <v>314</v>
      </c>
      <c r="I25" s="1049" t="s">
        <v>662</v>
      </c>
      <c r="J25" s="437" t="s">
        <v>661</v>
      </c>
      <c r="K25" s="879" t="s">
        <v>315</v>
      </c>
      <c r="L25" s="880" t="s">
        <v>318</v>
      </c>
      <c r="M25" s="173"/>
      <c r="N25" s="1240" t="str">
        <f>IF('8B'!C40="","Enter Source Name on Form 8B",'8B'!C40)</f>
        <v>Enter Source Name on Form 8B</v>
      </c>
      <c r="O25" s="1241" t="str">
        <f>IF('8B'!C41="","Enter Source Name on Form 8B",'8B'!C41)</f>
        <v>Enter Source Name on Form 8B</v>
      </c>
      <c r="P25" s="1241" t="str">
        <f>IF('8B'!C42="","Enter Source Name on Form 8B",'8B'!C42)</f>
        <v>Enter Source Name on Form 8B</v>
      </c>
      <c r="Q25" s="1242" t="str">
        <f>IF('8B'!C43="","Enter Source Name on Form 8B",'8B'!C43)</f>
        <v>Enter Source Name on Form 8B</v>
      </c>
      <c r="R25" s="1236" t="s">
        <v>320</v>
      </c>
      <c r="S25" s="152"/>
    </row>
    <row r="26" spans="2:22" ht="15" customHeight="1" x14ac:dyDescent="0.35">
      <c r="B26" s="178"/>
      <c r="C26" s="2416"/>
      <c r="D26" s="2417"/>
      <c r="E26" s="576"/>
      <c r="F26" s="823"/>
      <c r="G26" s="577"/>
      <c r="H26" s="936">
        <f t="shared" ref="H26:H34" si="3">F26*G26</f>
        <v>0</v>
      </c>
      <c r="I26" s="577" t="s">
        <v>493</v>
      </c>
      <c r="J26" s="577">
        <v>0</v>
      </c>
      <c r="K26" s="1122">
        <v>0</v>
      </c>
      <c r="L26" s="937">
        <f>H26+K26</f>
        <v>0</v>
      </c>
      <c r="M26" s="175"/>
      <c r="N26" s="828">
        <v>0</v>
      </c>
      <c r="O26" s="829">
        <v>0</v>
      </c>
      <c r="P26" s="829">
        <v>0</v>
      </c>
      <c r="Q26" s="1021">
        <v>0</v>
      </c>
      <c r="R26" s="1232">
        <v>0</v>
      </c>
      <c r="S26" s="152"/>
    </row>
    <row r="27" spans="2:22" ht="15" customHeight="1" x14ac:dyDescent="0.35">
      <c r="B27" s="178"/>
      <c r="C27" s="2362"/>
      <c r="D27" s="2363"/>
      <c r="E27" s="578"/>
      <c r="F27" s="824"/>
      <c r="G27" s="579"/>
      <c r="H27" s="938">
        <f t="shared" si="3"/>
        <v>0</v>
      </c>
      <c r="I27" s="579"/>
      <c r="J27" s="1123">
        <v>0</v>
      </c>
      <c r="K27" s="1124">
        <f>H27*J27</f>
        <v>0</v>
      </c>
      <c r="L27" s="939">
        <f>H27+K27</f>
        <v>0</v>
      </c>
      <c r="M27" s="175"/>
      <c r="N27" s="831">
        <v>0</v>
      </c>
      <c r="O27" s="825">
        <v>0</v>
      </c>
      <c r="P27" s="825">
        <v>0</v>
      </c>
      <c r="Q27" s="1022">
        <v>0</v>
      </c>
      <c r="R27" s="1233">
        <v>0</v>
      </c>
      <c r="S27" s="152"/>
    </row>
    <row r="28" spans="2:22" ht="15" customHeight="1" x14ac:dyDescent="0.35">
      <c r="B28" s="178"/>
      <c r="C28" s="2362"/>
      <c r="D28" s="2363"/>
      <c r="E28" s="578"/>
      <c r="F28" s="824"/>
      <c r="G28" s="579"/>
      <c r="H28" s="938">
        <f t="shared" si="3"/>
        <v>0</v>
      </c>
      <c r="I28" s="579"/>
      <c r="J28" s="579">
        <v>0</v>
      </c>
      <c r="K28" s="1482">
        <f t="shared" ref="K28:K34" si="4">H28*J28</f>
        <v>0</v>
      </c>
      <c r="L28" s="939">
        <f t="shared" ref="L28:L34" si="5">H28+K28</f>
        <v>0</v>
      </c>
      <c r="M28" s="175"/>
      <c r="N28" s="831">
        <v>0</v>
      </c>
      <c r="O28" s="825">
        <v>0</v>
      </c>
      <c r="P28" s="825">
        <v>0</v>
      </c>
      <c r="Q28" s="1022">
        <v>0</v>
      </c>
      <c r="R28" s="1233">
        <v>0</v>
      </c>
      <c r="S28" s="152"/>
    </row>
    <row r="29" spans="2:22" ht="15" customHeight="1" x14ac:dyDescent="0.35">
      <c r="B29" s="178"/>
      <c r="C29" s="2362"/>
      <c r="D29" s="2363"/>
      <c r="E29" s="578"/>
      <c r="F29" s="824"/>
      <c r="G29" s="579"/>
      <c r="H29" s="938">
        <f t="shared" si="3"/>
        <v>0</v>
      </c>
      <c r="I29" s="579"/>
      <c r="J29" s="579">
        <v>0</v>
      </c>
      <c r="K29" s="1124">
        <f t="shared" si="4"/>
        <v>0</v>
      </c>
      <c r="L29" s="939">
        <f t="shared" si="5"/>
        <v>0</v>
      </c>
      <c r="M29" s="175"/>
      <c r="N29" s="831">
        <v>0</v>
      </c>
      <c r="O29" s="825">
        <v>0</v>
      </c>
      <c r="P29" s="825">
        <v>0</v>
      </c>
      <c r="Q29" s="1022">
        <v>0</v>
      </c>
      <c r="R29" s="1233">
        <v>0</v>
      </c>
      <c r="S29" s="152"/>
    </row>
    <row r="30" spans="2:22" ht="15" customHeight="1" x14ac:dyDescent="0.35">
      <c r="B30" s="178"/>
      <c r="C30" s="2362"/>
      <c r="D30" s="2363"/>
      <c r="E30" s="578"/>
      <c r="F30" s="824"/>
      <c r="G30" s="579"/>
      <c r="H30" s="938">
        <f t="shared" si="3"/>
        <v>0</v>
      </c>
      <c r="I30" s="579"/>
      <c r="J30" s="579">
        <v>0</v>
      </c>
      <c r="K30" s="1124">
        <f t="shared" si="4"/>
        <v>0</v>
      </c>
      <c r="L30" s="939">
        <f t="shared" si="5"/>
        <v>0</v>
      </c>
      <c r="M30" s="175"/>
      <c r="N30" s="831">
        <v>0</v>
      </c>
      <c r="O30" s="825">
        <v>0</v>
      </c>
      <c r="P30" s="825">
        <v>0</v>
      </c>
      <c r="Q30" s="1022">
        <v>0</v>
      </c>
      <c r="R30" s="1233">
        <v>0</v>
      </c>
      <c r="S30" s="152"/>
    </row>
    <row r="31" spans="2:22" ht="15" customHeight="1" x14ac:dyDescent="0.35">
      <c r="B31" s="178"/>
      <c r="C31" s="2362"/>
      <c r="D31" s="2363"/>
      <c r="E31" s="578"/>
      <c r="F31" s="825"/>
      <c r="G31" s="579"/>
      <c r="H31" s="938">
        <f t="shared" si="3"/>
        <v>0</v>
      </c>
      <c r="I31" s="579"/>
      <c r="J31" s="579">
        <v>0</v>
      </c>
      <c r="K31" s="1124">
        <f t="shared" si="4"/>
        <v>0</v>
      </c>
      <c r="L31" s="939">
        <f t="shared" si="5"/>
        <v>0</v>
      </c>
      <c r="M31" s="175"/>
      <c r="N31" s="831">
        <v>0</v>
      </c>
      <c r="O31" s="825">
        <v>0</v>
      </c>
      <c r="P31" s="825">
        <v>0</v>
      </c>
      <c r="Q31" s="1022">
        <v>0</v>
      </c>
      <c r="R31" s="1233">
        <v>0</v>
      </c>
      <c r="S31" s="152"/>
    </row>
    <row r="32" spans="2:22" ht="15" customHeight="1" x14ac:dyDescent="0.35">
      <c r="B32" s="178"/>
      <c r="C32" s="2362"/>
      <c r="D32" s="2363"/>
      <c r="E32" s="578"/>
      <c r="F32" s="825"/>
      <c r="G32" s="579"/>
      <c r="H32" s="938">
        <f t="shared" si="3"/>
        <v>0</v>
      </c>
      <c r="I32" s="579"/>
      <c r="J32" s="579">
        <v>0</v>
      </c>
      <c r="K32" s="1124">
        <f t="shared" si="4"/>
        <v>0</v>
      </c>
      <c r="L32" s="939">
        <f t="shared" si="5"/>
        <v>0</v>
      </c>
      <c r="M32" s="175"/>
      <c r="N32" s="831">
        <v>0</v>
      </c>
      <c r="O32" s="825">
        <v>0</v>
      </c>
      <c r="P32" s="825">
        <v>0</v>
      </c>
      <c r="Q32" s="1022">
        <v>0</v>
      </c>
      <c r="R32" s="1233">
        <v>0</v>
      </c>
      <c r="S32" s="152"/>
    </row>
    <row r="33" spans="2:26" ht="15" customHeight="1" x14ac:dyDescent="0.35">
      <c r="B33" s="178"/>
      <c r="C33" s="2362"/>
      <c r="D33" s="2363"/>
      <c r="E33" s="578"/>
      <c r="F33" s="825"/>
      <c r="G33" s="579"/>
      <c r="H33" s="938">
        <f t="shared" si="3"/>
        <v>0</v>
      </c>
      <c r="I33" s="579"/>
      <c r="J33" s="579">
        <v>0</v>
      </c>
      <c r="K33" s="1124">
        <f t="shared" si="4"/>
        <v>0</v>
      </c>
      <c r="L33" s="939">
        <f t="shared" si="5"/>
        <v>0</v>
      </c>
      <c r="M33" s="175"/>
      <c r="N33" s="831">
        <v>0</v>
      </c>
      <c r="O33" s="825">
        <v>0</v>
      </c>
      <c r="P33" s="825">
        <v>0</v>
      </c>
      <c r="Q33" s="1022">
        <v>0</v>
      </c>
      <c r="R33" s="1233">
        <v>0</v>
      </c>
      <c r="S33" s="152"/>
    </row>
    <row r="34" spans="2:26" ht="15" customHeight="1" thickBot="1" x14ac:dyDescent="0.4">
      <c r="B34" s="178"/>
      <c r="C34" s="2418"/>
      <c r="D34" s="2419"/>
      <c r="E34" s="1020"/>
      <c r="F34" s="841"/>
      <c r="G34" s="860"/>
      <c r="H34" s="941">
        <f t="shared" si="3"/>
        <v>0</v>
      </c>
      <c r="I34" s="860"/>
      <c r="J34" s="860">
        <v>0</v>
      </c>
      <c r="K34" s="1125">
        <f t="shared" si="4"/>
        <v>0</v>
      </c>
      <c r="L34" s="942">
        <f t="shared" si="5"/>
        <v>0</v>
      </c>
      <c r="M34" s="175"/>
      <c r="N34" s="833">
        <v>0</v>
      </c>
      <c r="O34" s="826">
        <v>0</v>
      </c>
      <c r="P34" s="826">
        <v>0</v>
      </c>
      <c r="Q34" s="1023">
        <v>0</v>
      </c>
      <c r="R34" s="1237">
        <v>0</v>
      </c>
      <c r="S34" s="152"/>
    </row>
    <row r="35" spans="2:26" ht="15" customHeight="1" thickTop="1" thickBot="1" x14ac:dyDescent="0.4">
      <c r="B35" s="178"/>
      <c r="C35" s="2411" t="s">
        <v>321</v>
      </c>
      <c r="D35" s="2412"/>
      <c r="E35" s="2412"/>
      <c r="F35" s="2412"/>
      <c r="G35" s="179"/>
      <c r="H35" s="179"/>
      <c r="I35" s="858"/>
      <c r="J35" s="858"/>
      <c r="K35" s="859"/>
      <c r="L35" s="827">
        <f>ROUND((SUM(L26:L34)),0)</f>
        <v>0</v>
      </c>
      <c r="M35" s="180"/>
      <c r="N35" s="1026">
        <f>ROUND((SUM(N26:N34)),0)</f>
        <v>0</v>
      </c>
      <c r="O35" s="1027">
        <f>ROUND((SUM(O26:O34)),0)</f>
        <v>0</v>
      </c>
      <c r="P35" s="1027">
        <f>ROUND((SUM(P26:P34)),0)</f>
        <v>0</v>
      </c>
      <c r="Q35" s="1235">
        <f>ROUND((SUM(Q26:Q34)),0)</f>
        <v>0</v>
      </c>
      <c r="R35" s="1028">
        <f>ROUND((SUM(R26:R34)),0)</f>
        <v>0</v>
      </c>
      <c r="S35" s="152"/>
    </row>
    <row r="36" spans="2:26" ht="15" customHeight="1" x14ac:dyDescent="0.35">
      <c r="B36" s="178"/>
      <c r="C36" s="183"/>
      <c r="D36" s="183"/>
      <c r="E36" s="183"/>
      <c r="F36" s="2397" t="str">
        <f>IF(L35&gt;(SUM(N35:R35)),Messages!B88,(IF(AND(L35&lt;&gt;0,L35&lt;=(SUM(N35:R35))),Messages!B89,"")))</f>
        <v/>
      </c>
      <c r="G36" s="2397"/>
      <c r="H36" s="2397"/>
      <c r="I36" s="2397"/>
      <c r="J36" s="2397"/>
      <c r="K36" s="2397"/>
      <c r="L36" s="2397"/>
      <c r="M36" s="181"/>
      <c r="N36" s="1544"/>
      <c r="O36" s="1544"/>
      <c r="P36" s="1544"/>
      <c r="Q36" s="1544"/>
      <c r="R36" s="1544"/>
      <c r="S36" s="152"/>
      <c r="U36" s="1518"/>
      <c r="V36" s="1518"/>
      <c r="W36" s="1518"/>
      <c r="X36" s="1518"/>
      <c r="Y36" s="1518"/>
      <c r="Z36" s="1518"/>
    </row>
    <row r="37" spans="2:26" ht="15" customHeight="1" thickBot="1" x14ac:dyDescent="0.4">
      <c r="B37" s="178"/>
      <c r="C37" s="183"/>
      <c r="D37" s="183"/>
      <c r="E37" s="183"/>
      <c r="F37" s="183"/>
      <c r="G37" s="183"/>
      <c r="H37" s="1158"/>
      <c r="I37" s="1158"/>
      <c r="J37" s="1158"/>
      <c r="K37" s="1158"/>
      <c r="L37" s="1158"/>
      <c r="M37" s="181"/>
      <c r="N37" s="1143"/>
      <c r="O37" s="1143"/>
      <c r="P37" s="1143"/>
      <c r="Q37" s="1143"/>
      <c r="R37" s="1143"/>
      <c r="S37" s="152"/>
      <c r="U37" s="1518"/>
      <c r="V37" s="1518"/>
      <c r="W37" s="1518"/>
      <c r="X37" s="1518"/>
      <c r="Y37" s="1518"/>
      <c r="Z37" s="1518"/>
    </row>
    <row r="38" spans="2:26" ht="37" thickBot="1" x14ac:dyDescent="0.4">
      <c r="B38" s="178"/>
      <c r="C38" s="2408" t="s">
        <v>652</v>
      </c>
      <c r="D38" s="2409"/>
      <c r="E38" s="2409"/>
      <c r="F38" s="2409"/>
      <c r="G38" s="2409"/>
      <c r="H38" s="2409"/>
      <c r="I38" s="2409"/>
      <c r="J38" s="2409"/>
      <c r="K38" s="2409"/>
      <c r="L38" s="2410"/>
      <c r="M38" s="181"/>
      <c r="N38" s="1243" t="str">
        <f>N25</f>
        <v>Enter Source Name on Form 8B</v>
      </c>
      <c r="O38" s="1244" t="str">
        <f>O25</f>
        <v>Enter Source Name on Form 8B</v>
      </c>
      <c r="P38" s="1244" t="str">
        <f>P25</f>
        <v>Enter Source Name on Form 8B</v>
      </c>
      <c r="Q38" s="1245" t="str">
        <f>Q25</f>
        <v>Enter Source Name on Form 8B</v>
      </c>
      <c r="R38" s="1231" t="s">
        <v>320</v>
      </c>
      <c r="S38" s="152"/>
      <c r="U38" s="1518"/>
      <c r="W38" s="1518"/>
      <c r="X38" s="1518"/>
      <c r="Y38" s="1518"/>
      <c r="Z38" s="1518"/>
    </row>
    <row r="39" spans="2:26" ht="15" customHeight="1" x14ac:dyDescent="0.35">
      <c r="B39" s="178"/>
      <c r="C39"/>
      <c r="D39"/>
      <c r="E39"/>
      <c r="F39" s="2402" t="s">
        <v>630</v>
      </c>
      <c r="G39" s="2402"/>
      <c r="H39" s="2402"/>
      <c r="I39" s="881"/>
      <c r="J39" s="881"/>
      <c r="K39" s="882"/>
      <c r="L39" s="838"/>
      <c r="M39" s="184"/>
      <c r="N39" s="828">
        <v>0</v>
      </c>
      <c r="O39" s="829">
        <v>0</v>
      </c>
      <c r="P39" s="829">
        <v>0</v>
      </c>
      <c r="Q39" s="1021">
        <v>0</v>
      </c>
      <c r="R39" s="1232">
        <v>0</v>
      </c>
      <c r="S39" s="152"/>
      <c r="U39" s="1518"/>
      <c r="V39" s="1518"/>
      <c r="W39" s="1518"/>
      <c r="X39" s="1518"/>
      <c r="Y39" s="1518"/>
      <c r="Z39" s="1518"/>
    </row>
    <row r="40" spans="2:26" x14ac:dyDescent="0.35">
      <c r="B40" s="178"/>
      <c r="C40"/>
      <c r="D40"/>
      <c r="E40"/>
      <c r="F40" s="883" t="s">
        <v>322</v>
      </c>
      <c r="G40" s="884"/>
      <c r="H40" s="884"/>
      <c r="I40" s="884"/>
      <c r="J40" s="884"/>
      <c r="K40" s="885"/>
      <c r="L40" s="839"/>
      <c r="M40" s="184"/>
      <c r="N40" s="831">
        <v>0</v>
      </c>
      <c r="O40" s="825">
        <v>0</v>
      </c>
      <c r="P40" s="825">
        <v>0</v>
      </c>
      <c r="Q40" s="1022">
        <v>0</v>
      </c>
      <c r="R40" s="1233">
        <v>0</v>
      </c>
      <c r="S40" s="152"/>
    </row>
    <row r="41" spans="2:26" ht="15.75" customHeight="1" x14ac:dyDescent="0.35">
      <c r="B41" s="178"/>
      <c r="C41"/>
      <c r="D41"/>
      <c r="E41"/>
      <c r="F41" s="2406" t="s">
        <v>631</v>
      </c>
      <c r="G41" s="2406"/>
      <c r="H41" s="884"/>
      <c r="I41" s="884"/>
      <c r="J41" s="884"/>
      <c r="K41" s="885"/>
      <c r="L41" s="839"/>
      <c r="M41" s="184"/>
      <c r="N41" s="831">
        <v>0</v>
      </c>
      <c r="O41" s="825">
        <v>0</v>
      </c>
      <c r="P41" s="825">
        <v>0</v>
      </c>
      <c r="Q41" s="1022">
        <v>0</v>
      </c>
      <c r="R41" s="1233">
        <v>0</v>
      </c>
      <c r="S41" s="152"/>
    </row>
    <row r="42" spans="2:26" x14ac:dyDescent="0.35">
      <c r="B42" s="178"/>
      <c r="C42"/>
      <c r="D42"/>
      <c r="E42"/>
      <c r="F42" s="883" t="s">
        <v>323</v>
      </c>
      <c r="G42" s="884"/>
      <c r="H42" s="884"/>
      <c r="I42" s="884"/>
      <c r="J42" s="884"/>
      <c r="K42" s="885"/>
      <c r="L42" s="839"/>
      <c r="M42" s="184"/>
      <c r="N42" s="831">
        <v>0</v>
      </c>
      <c r="O42" s="825">
        <v>0</v>
      </c>
      <c r="P42" s="825">
        <v>0</v>
      </c>
      <c r="Q42" s="1022">
        <v>0</v>
      </c>
      <c r="R42" s="1233">
        <v>0</v>
      </c>
      <c r="S42" s="152"/>
    </row>
    <row r="43" spans="2:26" x14ac:dyDescent="0.35">
      <c r="B43" s="178"/>
      <c r="C43"/>
      <c r="D43"/>
      <c r="E43"/>
      <c r="F43" s="883" t="s">
        <v>324</v>
      </c>
      <c r="G43" s="884"/>
      <c r="H43" s="884"/>
      <c r="I43" s="884"/>
      <c r="J43" s="884"/>
      <c r="K43" s="885"/>
      <c r="L43" s="839"/>
      <c r="M43" s="184"/>
      <c r="N43" s="831">
        <v>0</v>
      </c>
      <c r="O43" s="825">
        <v>0</v>
      </c>
      <c r="P43" s="825">
        <v>0</v>
      </c>
      <c r="Q43" s="1022">
        <v>0</v>
      </c>
      <c r="R43" s="1233">
        <v>0</v>
      </c>
      <c r="S43" s="152"/>
    </row>
    <row r="44" spans="2:26" x14ac:dyDescent="0.35">
      <c r="B44" s="178"/>
      <c r="C44"/>
      <c r="D44"/>
      <c r="E44"/>
      <c r="F44" s="1288" t="s">
        <v>325</v>
      </c>
      <c r="G44"/>
      <c r="H44"/>
      <c r="I44"/>
      <c r="J44"/>
      <c r="K44"/>
      <c r="L44" s="839"/>
      <c r="M44" s="184"/>
      <c r="N44" s="831">
        <v>0</v>
      </c>
      <c r="O44" s="825">
        <v>0</v>
      </c>
      <c r="P44" s="825">
        <v>0</v>
      </c>
      <c r="Q44" s="1022">
        <v>0</v>
      </c>
      <c r="R44" s="1233">
        <v>0</v>
      </c>
      <c r="S44" s="152"/>
    </row>
    <row r="45" spans="2:26" x14ac:dyDescent="0.35">
      <c r="B45" s="178"/>
      <c r="C45"/>
      <c r="D45"/>
      <c r="E45"/>
      <c r="F45" s="1288" t="s">
        <v>391</v>
      </c>
      <c r="G45" s="2388"/>
      <c r="H45" s="2389"/>
      <c r="I45" s="2389"/>
      <c r="J45" s="2389"/>
      <c r="K45" s="2390"/>
      <c r="L45" s="839"/>
      <c r="M45" s="184"/>
      <c r="N45" s="831">
        <v>0</v>
      </c>
      <c r="O45" s="825">
        <v>0</v>
      </c>
      <c r="P45" s="825">
        <v>0</v>
      </c>
      <c r="Q45" s="1022">
        <v>0</v>
      </c>
      <c r="R45" s="1233">
        <v>0</v>
      </c>
      <c r="S45" s="152"/>
    </row>
    <row r="46" spans="2:26" x14ac:dyDescent="0.35">
      <c r="B46" s="178"/>
      <c r="C46"/>
      <c r="D46"/>
      <c r="E46"/>
      <c r="F46" s="1288" t="s">
        <v>391</v>
      </c>
      <c r="G46" s="2391"/>
      <c r="H46" s="2392"/>
      <c r="I46" s="2392"/>
      <c r="J46" s="2392"/>
      <c r="K46" s="2393"/>
      <c r="L46" s="839"/>
      <c r="M46" s="184"/>
      <c r="N46" s="831">
        <v>0</v>
      </c>
      <c r="O46" s="825">
        <v>0</v>
      </c>
      <c r="P46" s="825">
        <v>0</v>
      </c>
      <c r="Q46" s="1022">
        <v>0</v>
      </c>
      <c r="R46" s="1233">
        <v>0</v>
      </c>
      <c r="S46" s="152"/>
      <c r="U46"/>
      <c r="V46"/>
      <c r="W46"/>
    </row>
    <row r="47" spans="2:26" x14ac:dyDescent="0.35">
      <c r="B47" s="178"/>
      <c r="C47"/>
      <c r="D47"/>
      <c r="E47"/>
      <c r="F47" s="1288" t="s">
        <v>391</v>
      </c>
      <c r="G47" s="2403"/>
      <c r="H47" s="2404"/>
      <c r="I47" s="2404"/>
      <c r="J47" s="2404"/>
      <c r="K47" s="2405"/>
      <c r="L47" s="839"/>
      <c r="M47" s="184"/>
      <c r="N47" s="831">
        <v>0</v>
      </c>
      <c r="O47" s="825">
        <v>0</v>
      </c>
      <c r="P47" s="825">
        <v>0</v>
      </c>
      <c r="Q47" s="1022">
        <v>0</v>
      </c>
      <c r="R47" s="1233">
        <v>0</v>
      </c>
      <c r="S47" s="152"/>
      <c r="U47"/>
      <c r="V47"/>
      <c r="W47"/>
    </row>
    <row r="48" spans="2:26" ht="15" thickBot="1" x14ac:dyDescent="0.4">
      <c r="B48" s="178"/>
      <c r="C48"/>
      <c r="D48"/>
      <c r="E48"/>
      <c r="F48" s="2401" t="s">
        <v>632</v>
      </c>
      <c r="G48" s="2401"/>
      <c r="H48" s="2401"/>
      <c r="I48"/>
      <c r="J48"/>
      <c r="K48"/>
      <c r="L48" s="840"/>
      <c r="M48" s="184"/>
      <c r="N48" s="1238">
        <v>0</v>
      </c>
      <c r="O48" s="841">
        <v>0</v>
      </c>
      <c r="P48" s="841">
        <v>0</v>
      </c>
      <c r="Q48" s="1024">
        <v>0</v>
      </c>
      <c r="R48" s="1234">
        <v>0</v>
      </c>
      <c r="S48" s="152"/>
      <c r="U48"/>
      <c r="V48"/>
      <c r="W48"/>
    </row>
    <row r="49" spans="2:23" ht="16.5" thickTop="1" thickBot="1" x14ac:dyDescent="0.4">
      <c r="B49" s="178"/>
      <c r="C49" s="182"/>
      <c r="D49" s="182"/>
      <c r="E49" s="183"/>
      <c r="F49" s="2394" t="s">
        <v>653</v>
      </c>
      <c r="G49" s="2395"/>
      <c r="H49" s="2395"/>
      <c r="I49" s="2395"/>
      <c r="J49" s="2395"/>
      <c r="K49" s="2396"/>
      <c r="L49" s="1529">
        <f>ROUND((SUM(L39:L48)),0)</f>
        <v>0</v>
      </c>
      <c r="M49" s="186"/>
      <c r="N49" s="842">
        <f>ROUND((SUM(N39:N48)),0)</f>
        <v>0</v>
      </c>
      <c r="O49" s="1239">
        <f>ROUND((SUM(O39:O48)),0)</f>
        <v>0</v>
      </c>
      <c r="P49" s="1239">
        <f>ROUND((SUM(P39:P48)),0)</f>
        <v>0</v>
      </c>
      <c r="Q49" s="1230">
        <f>ROUND((SUM(Q39:Q48)),0)</f>
        <v>0</v>
      </c>
      <c r="R49" s="1530">
        <f>ROUND((SUM(R39:R48)),0)</f>
        <v>0</v>
      </c>
      <c r="S49" s="152"/>
      <c r="U49"/>
      <c r="V49"/>
      <c r="W49"/>
    </row>
    <row r="50" spans="2:23" ht="15.75" customHeight="1" x14ac:dyDescent="0.35">
      <c r="B50" s="178"/>
      <c r="C50" s="182"/>
      <c r="D50" s="182"/>
      <c r="E50" s="183"/>
      <c r="F50" s="2397" t="str">
        <f>IF(L49&gt;(SUM(N49:R49)),Messages!B91,(IF(AND(L49&lt;&gt;0,L49&lt;=(SUM(N49:R49))),Messages!B92,"")))</f>
        <v/>
      </c>
      <c r="G50" s="2397"/>
      <c r="H50" s="2397"/>
      <c r="I50" s="2397"/>
      <c r="J50" s="2397"/>
      <c r="K50" s="2397"/>
      <c r="L50" s="2397"/>
      <c r="M50" s="760"/>
      <c r="N50" s="2398" t="str">
        <f>IF((ABS(((SUM(N35:Q35))+(SUM(N49:Q49)))-'8B'!F44))&gt;=10,Messages!B86,"")</f>
        <v/>
      </c>
      <c r="O50" s="2398"/>
      <c r="P50" s="2398"/>
      <c r="Q50" s="2398"/>
      <c r="R50" s="2398"/>
      <c r="S50" s="152"/>
      <c r="U50"/>
      <c r="V50"/>
      <c r="W50"/>
    </row>
    <row r="51" spans="2:23" ht="15.5" x14ac:dyDescent="0.35">
      <c r="B51" s="167"/>
      <c r="C51" s="183" t="s">
        <v>470</v>
      </c>
      <c r="D51" s="183"/>
      <c r="E51" s="183"/>
      <c r="F51" s="183"/>
      <c r="G51" s="183"/>
      <c r="H51" s="183"/>
      <c r="I51" s="183"/>
      <c r="J51" s="183"/>
      <c r="K51" s="183"/>
      <c r="L51" s="759"/>
      <c r="M51" s="183"/>
      <c r="N51" s="2399"/>
      <c r="O51" s="2399"/>
      <c r="P51" s="2399"/>
      <c r="Q51" s="2399"/>
      <c r="R51" s="2399"/>
      <c r="S51" s="152"/>
      <c r="U51"/>
      <c r="V51"/>
      <c r="W51"/>
    </row>
    <row r="52" spans="2:23" ht="3.75" customHeight="1" thickBot="1" x14ac:dyDescent="0.4">
      <c r="B52" s="167"/>
      <c r="C52" s="183"/>
      <c r="D52" s="183"/>
      <c r="E52" s="183"/>
      <c r="F52" s="183"/>
      <c r="G52" s="183"/>
      <c r="H52" s="183"/>
      <c r="I52" s="183"/>
      <c r="J52" s="183"/>
      <c r="K52" s="183"/>
      <c r="L52" s="759"/>
      <c r="M52" s="183"/>
      <c r="N52" s="1289"/>
      <c r="O52" s="1289"/>
      <c r="P52" s="1289"/>
      <c r="Q52" s="1289"/>
      <c r="R52" s="1289"/>
      <c r="S52" s="152"/>
    </row>
    <row r="53" spans="2:23" x14ac:dyDescent="0.35">
      <c r="B53" s="167"/>
      <c r="C53" s="2378"/>
      <c r="D53" s="2379"/>
      <c r="E53" s="2379"/>
      <c r="F53" s="2379"/>
      <c r="G53" s="2379"/>
      <c r="H53" s="2379"/>
      <c r="I53" s="2379"/>
      <c r="J53" s="2379"/>
      <c r="K53" s="2379"/>
      <c r="L53" s="2379"/>
      <c r="M53" s="2379"/>
      <c r="N53" s="2379"/>
      <c r="O53" s="2379"/>
      <c r="P53" s="2380"/>
      <c r="Q53" s="1118"/>
      <c r="R53" s="112"/>
      <c r="S53" s="152"/>
    </row>
    <row r="54" spans="2:23" x14ac:dyDescent="0.35">
      <c r="B54" s="167"/>
      <c r="C54" s="2381"/>
      <c r="D54" s="2382"/>
      <c r="E54" s="2382"/>
      <c r="F54" s="2382"/>
      <c r="G54" s="2382"/>
      <c r="H54" s="2382"/>
      <c r="I54" s="2382"/>
      <c r="J54" s="2382"/>
      <c r="K54" s="2382"/>
      <c r="L54" s="2382"/>
      <c r="M54" s="2382"/>
      <c r="N54" s="2382"/>
      <c r="O54" s="2382"/>
      <c r="P54" s="2383"/>
      <c r="Q54" s="1118"/>
      <c r="R54" s="112"/>
      <c r="S54" s="152"/>
    </row>
    <row r="55" spans="2:23" x14ac:dyDescent="0.35">
      <c r="B55" s="167"/>
      <c r="C55" s="2381"/>
      <c r="D55" s="2382"/>
      <c r="E55" s="2382"/>
      <c r="F55" s="2382"/>
      <c r="G55" s="2382"/>
      <c r="H55" s="2382"/>
      <c r="I55" s="2382"/>
      <c r="J55" s="2382"/>
      <c r="K55" s="2382"/>
      <c r="L55" s="2382"/>
      <c r="M55" s="2382"/>
      <c r="N55" s="2382"/>
      <c r="O55" s="2382"/>
      <c r="P55" s="2383"/>
      <c r="Q55" s="1118"/>
      <c r="R55" s="112"/>
      <c r="S55" s="152"/>
    </row>
    <row r="56" spans="2:23" x14ac:dyDescent="0.35">
      <c r="B56" s="167"/>
      <c r="C56" s="2381"/>
      <c r="D56" s="2382"/>
      <c r="E56" s="2382"/>
      <c r="F56" s="2382"/>
      <c r="G56" s="2382"/>
      <c r="H56" s="2382"/>
      <c r="I56" s="2382"/>
      <c r="J56" s="2382"/>
      <c r="K56" s="2382"/>
      <c r="L56" s="2382"/>
      <c r="M56" s="2382"/>
      <c r="N56" s="2382"/>
      <c r="O56" s="2382"/>
      <c r="P56" s="2383"/>
      <c r="Q56" s="1118"/>
      <c r="R56" s="112"/>
      <c r="S56" s="152"/>
    </row>
    <row r="57" spans="2:23" ht="15" thickBot="1" x14ac:dyDescent="0.4">
      <c r="B57" s="167"/>
      <c r="C57" s="2384"/>
      <c r="D57" s="2385"/>
      <c r="E57" s="2385"/>
      <c r="F57" s="2385"/>
      <c r="G57" s="2385"/>
      <c r="H57" s="2385"/>
      <c r="I57" s="2385"/>
      <c r="J57" s="2386"/>
      <c r="K57" s="2385"/>
      <c r="L57" s="2385"/>
      <c r="M57" s="2385"/>
      <c r="N57" s="2385"/>
      <c r="O57" s="2385"/>
      <c r="P57" s="2387"/>
      <c r="Q57" s="1118"/>
      <c r="R57" s="112"/>
      <c r="S57" s="152"/>
    </row>
    <row r="58" spans="2:23" ht="9" customHeight="1" thickBot="1" x14ac:dyDescent="0.4">
      <c r="B58" s="440"/>
      <c r="C58" s="157"/>
      <c r="D58" s="157"/>
      <c r="E58" s="441"/>
      <c r="F58" s="441"/>
      <c r="G58" s="442"/>
      <c r="H58" s="443"/>
      <c r="I58" s="443"/>
      <c r="J58" s="443"/>
      <c r="K58" s="444"/>
      <c r="L58" s="442"/>
      <c r="M58" s="442"/>
      <c r="N58" s="445"/>
      <c r="O58" s="441"/>
      <c r="P58" s="442"/>
      <c r="Q58" s="442"/>
      <c r="R58" s="157"/>
      <c r="S58" s="158"/>
    </row>
  </sheetData>
  <sheetProtection formatCells="0" formatColumns="0" formatRows="0" insertRows="0"/>
  <mergeCells count="34">
    <mergeCell ref="N21:R22"/>
    <mergeCell ref="F48:H48"/>
    <mergeCell ref="F39:H39"/>
    <mergeCell ref="G47:K47"/>
    <mergeCell ref="F41:G41"/>
    <mergeCell ref="H21:L21"/>
    <mergeCell ref="F36:L36"/>
    <mergeCell ref="C38:L38"/>
    <mergeCell ref="C35:F35"/>
    <mergeCell ref="N24:R24"/>
    <mergeCell ref="C24:L24"/>
    <mergeCell ref="C25:D25"/>
    <mergeCell ref="C26:D26"/>
    <mergeCell ref="C27:D27"/>
    <mergeCell ref="C33:D33"/>
    <mergeCell ref="C34:D34"/>
    <mergeCell ref="C53:P57"/>
    <mergeCell ref="G45:K45"/>
    <mergeCell ref="G46:K46"/>
    <mergeCell ref="F49:K49"/>
    <mergeCell ref="F50:L50"/>
    <mergeCell ref="N50:R51"/>
    <mergeCell ref="C3:R3"/>
    <mergeCell ref="C7:L7"/>
    <mergeCell ref="N7:R7"/>
    <mergeCell ref="C20:G20"/>
    <mergeCell ref="I18:K18"/>
    <mergeCell ref="I19:K19"/>
    <mergeCell ref="C5:L5"/>
    <mergeCell ref="C28:D28"/>
    <mergeCell ref="C29:D29"/>
    <mergeCell ref="C30:D30"/>
    <mergeCell ref="C31:D31"/>
    <mergeCell ref="C32:D32"/>
  </mergeCells>
  <conditionalFormatting sqref="F36 F50">
    <cfRule type="containsText" dxfId="27" priority="12" operator="containsText" text="exceed">
      <formula>NOT(ISERROR(SEARCH("exceed",F36)))</formula>
    </cfRule>
    <cfRule type="containsText" dxfId="26" priority="13" operator="containsText" text="covered">
      <formula>NOT(ISERROR(SEARCH("covered",F36)))</formula>
    </cfRule>
  </conditionalFormatting>
  <conditionalFormatting sqref="G45:K45">
    <cfRule type="expression" dxfId="25" priority="7">
      <formula>AND($L45&lt;&gt;0,$G45="")</formula>
    </cfRule>
  </conditionalFormatting>
  <conditionalFormatting sqref="G46:K46">
    <cfRule type="expression" dxfId="24" priority="6">
      <formula>AND($L$46&lt;&gt;0,$G$46="")</formula>
    </cfRule>
  </conditionalFormatting>
  <conditionalFormatting sqref="G47:K47">
    <cfRule type="expression" dxfId="23" priority="5">
      <formula>AND($L$47&lt;&gt;0,$G$47="")</formula>
    </cfRule>
  </conditionalFormatting>
  <conditionalFormatting sqref="H21">
    <cfRule type="containsText" dxfId="22" priority="16" operator="containsText" text="covered">
      <formula>NOT(ISERROR(SEARCH("covered",H21)))</formula>
    </cfRule>
    <cfRule type="containsText" dxfId="21" priority="17" operator="containsText" text="exceed">
      <formula>NOT(ISERROR(SEARCH("exceed",H21)))</formula>
    </cfRule>
  </conditionalFormatting>
  <conditionalFormatting sqref="J9:J17">
    <cfRule type="expression" dxfId="20" priority="3">
      <formula>$I9="Actual"</formula>
    </cfRule>
    <cfRule type="expression" dxfId="19" priority="4">
      <formula>$I9&lt;&gt;"Percent"</formula>
    </cfRule>
  </conditionalFormatting>
  <conditionalFormatting sqref="J26:J34">
    <cfRule type="expression" dxfId="18" priority="23">
      <formula>$I26="Actual"</formula>
    </cfRule>
    <cfRule type="expression" dxfId="17" priority="24">
      <formula>$I26&lt;&gt;"Percent"</formula>
    </cfRule>
  </conditionalFormatting>
  <conditionalFormatting sqref="K9:K17">
    <cfRule type="expression" dxfId="16" priority="26">
      <formula>$I9="Actual"</formula>
    </cfRule>
    <cfRule type="expression" dxfId="15" priority="30">
      <formula>$I9&lt;&gt;"Actual"</formula>
    </cfRule>
  </conditionalFormatting>
  <conditionalFormatting sqref="K26:K34">
    <cfRule type="expression" dxfId="14" priority="22">
      <formula>$I26="Actual"</formula>
    </cfRule>
    <cfRule type="expression" dxfId="13" priority="25">
      <formula>$I26&lt;&gt;"Actual"</formula>
    </cfRule>
  </conditionalFormatting>
  <conditionalFormatting sqref="N21:R23">
    <cfRule type="containsText" dxfId="12" priority="1" operator="containsText" text="warning">
      <formula>NOT(ISERROR(SEARCH("warning",N21)))</formula>
    </cfRule>
  </conditionalFormatting>
  <conditionalFormatting sqref="N50:R52">
    <cfRule type="containsText" dxfId="11" priority="2" operator="containsText" text="warning">
      <formula>NOT(ISERROR(SEARCH("warning",N50)))</formula>
    </cfRule>
  </conditionalFormatting>
  <dataValidations count="2">
    <dataValidation type="list" allowBlank="1" showInputMessage="1" showErrorMessage="1" sqref="D9:D17" xr:uid="{00000000-0002-0000-1D00-000000000000}">
      <formula1>OnSite_OffSite</formula1>
    </dataValidation>
    <dataValidation type="list" allowBlank="1" showInputMessage="1" showErrorMessage="1" sqref="I9:I17 I26:I34" xr:uid="{00000000-0002-0000-1D00-000001000000}">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dimension ref="B1:AA140"/>
  <sheetViews>
    <sheetView showGridLines="0" zoomScaleNormal="100" workbookViewId="0">
      <selection activeCell="I75" sqref="I75"/>
    </sheetView>
  </sheetViews>
  <sheetFormatPr defaultColWidth="9.1796875" defaultRowHeight="14.5" x14ac:dyDescent="0.35"/>
  <cols>
    <col min="1" max="3" width="1.7265625" style="311" customWidth="1"/>
    <col min="4" max="4" width="14.26953125" style="311" customWidth="1"/>
    <col min="5" max="5" width="11.7265625" style="311" customWidth="1"/>
    <col min="6" max="6" width="1.453125" style="311" customWidth="1"/>
    <col min="7" max="7" width="10.26953125" style="311" customWidth="1"/>
    <col min="8" max="8" width="9.1796875" style="311"/>
    <col min="9" max="9" width="12" style="311" bestFit="1" customWidth="1"/>
    <col min="10" max="23" width="12.54296875" style="311" bestFit="1" customWidth="1"/>
    <col min="24" max="25" width="1.54296875" style="311" customWidth="1"/>
    <col min="26" max="26" width="9.1796875" style="311"/>
    <col min="27" max="27" width="12.54296875" style="311" bestFit="1" customWidth="1"/>
    <col min="28" max="16384" width="9.1796875" style="311"/>
  </cols>
  <sheetData>
    <row r="1" spans="2:25" ht="15" thickBot="1" x14ac:dyDescent="0.4"/>
    <row r="2" spans="2:25" ht="9" customHeight="1" x14ac:dyDescent="0.35">
      <c r="B2" s="1519"/>
      <c r="C2" s="1248"/>
      <c r="D2" s="529"/>
      <c r="E2" s="529"/>
      <c r="F2" s="529"/>
      <c r="G2" s="529"/>
      <c r="H2" s="529"/>
      <c r="I2" s="529"/>
      <c r="J2" s="529"/>
      <c r="K2" s="529"/>
      <c r="L2" s="529"/>
      <c r="M2" s="529"/>
      <c r="N2" s="529"/>
      <c r="O2" s="529"/>
      <c r="P2" s="529"/>
      <c r="Q2" s="529"/>
      <c r="R2" s="529"/>
      <c r="S2" s="529"/>
      <c r="T2" s="529"/>
      <c r="U2" s="529"/>
      <c r="V2" s="529"/>
      <c r="W2" s="529"/>
      <c r="X2" s="1246"/>
      <c r="Y2" s="1250"/>
    </row>
    <row r="3" spans="2:25" ht="18.5" x14ac:dyDescent="0.45">
      <c r="B3" s="1520"/>
      <c r="C3" s="232"/>
      <c r="D3" s="2139" t="s">
        <v>658</v>
      </c>
      <c r="E3" s="2139"/>
      <c r="F3" s="2139"/>
      <c r="G3" s="2139"/>
      <c r="H3" s="2139"/>
      <c r="I3" s="2139"/>
      <c r="J3" s="2139"/>
      <c r="K3" s="2139"/>
      <c r="L3" s="2139"/>
      <c r="M3" s="2139"/>
      <c r="N3" s="2139"/>
      <c r="O3" s="2139"/>
      <c r="P3" s="2139"/>
      <c r="Q3" s="2139"/>
      <c r="R3" s="2139"/>
      <c r="S3" s="2139"/>
      <c r="T3" s="2139"/>
      <c r="U3" s="2139"/>
      <c r="V3" s="2139"/>
      <c r="W3" s="2139"/>
      <c r="X3" s="202"/>
      <c r="Y3" s="203"/>
    </row>
    <row r="4" spans="2:25" ht="7.5" customHeight="1" x14ac:dyDescent="0.35">
      <c r="B4" s="1520"/>
      <c r="C4" s="232"/>
      <c r="D4" s="202"/>
      <c r="E4" s="202"/>
      <c r="F4" s="202"/>
      <c r="G4" s="202"/>
      <c r="H4" s="202"/>
      <c r="I4" s="202"/>
      <c r="J4" s="202"/>
      <c r="K4" s="202"/>
      <c r="L4" s="202"/>
      <c r="M4" s="202"/>
      <c r="N4" s="202"/>
      <c r="O4" s="202"/>
      <c r="P4" s="202"/>
      <c r="Q4" s="202"/>
      <c r="R4" s="202"/>
      <c r="S4" s="202"/>
      <c r="T4" s="202"/>
      <c r="U4" s="202"/>
      <c r="V4" s="202"/>
      <c r="W4" s="202"/>
      <c r="X4" s="202"/>
      <c r="Y4" s="203"/>
    </row>
    <row r="5" spans="2:25" ht="15" thickBot="1" x14ac:dyDescent="0.4">
      <c r="B5" s="1520"/>
      <c r="C5" s="232"/>
      <c r="D5" s="2225" t="str">
        <f>IF('1'!G5="",Messages!B3,(CONCATENATE("Project Name: ",'1'!G5)))</f>
        <v>Enter Project Name on Form 1</v>
      </c>
      <c r="E5" s="2225"/>
      <c r="F5" s="2225"/>
      <c r="G5" s="2225"/>
      <c r="H5" s="2225"/>
      <c r="I5" s="2225"/>
      <c r="J5" s="2225"/>
      <c r="K5" s="2225"/>
      <c r="L5" s="2225"/>
      <c r="M5" s="2225"/>
      <c r="N5" s="2225"/>
      <c r="O5" s="17"/>
      <c r="P5" s="17"/>
      <c r="Q5" s="17"/>
      <c r="R5" s="17"/>
      <c r="S5" s="17"/>
      <c r="T5" s="17"/>
      <c r="U5" s="17"/>
      <c r="V5" s="17"/>
      <c r="W5" s="17"/>
      <c r="X5" s="202"/>
      <c r="Y5" s="203"/>
    </row>
    <row r="6" spans="2:25" ht="3.75" customHeight="1" x14ac:dyDescent="0.35">
      <c r="B6" s="1520"/>
      <c r="C6" s="232"/>
      <c r="D6" s="17"/>
      <c r="E6" s="17"/>
      <c r="F6" s="17"/>
      <c r="G6" s="17"/>
      <c r="H6" s="17"/>
      <c r="I6" s="112"/>
      <c r="J6" s="112"/>
      <c r="K6" s="112"/>
      <c r="L6" s="112"/>
      <c r="M6" s="17"/>
      <c r="N6" s="17"/>
      <c r="O6" s="17"/>
      <c r="P6" s="17"/>
      <c r="Q6" s="17"/>
      <c r="R6" s="17"/>
      <c r="S6" s="17"/>
      <c r="T6" s="17"/>
      <c r="U6" s="17"/>
      <c r="V6" s="17"/>
      <c r="W6" s="17"/>
      <c r="X6" s="202"/>
      <c r="Y6" s="203"/>
    </row>
    <row r="7" spans="2:25" x14ac:dyDescent="0.35">
      <c r="B7" s="1520"/>
      <c r="C7" s="202"/>
      <c r="D7" s="126" t="s">
        <v>326</v>
      </c>
      <c r="E7" s="530"/>
      <c r="F7" s="202"/>
      <c r="G7" s="202"/>
      <c r="H7" s="202"/>
      <c r="I7" s="204"/>
      <c r="J7" s="204"/>
      <c r="K7" s="204"/>
      <c r="L7" s="204"/>
      <c r="M7" s="204"/>
      <c r="N7" s="205"/>
      <c r="O7" s="204"/>
      <c r="P7" s="204"/>
      <c r="Q7" s="204"/>
      <c r="R7" s="204"/>
      <c r="S7" s="204"/>
      <c r="T7" s="204"/>
      <c r="U7" s="204"/>
      <c r="V7" s="204"/>
      <c r="W7" s="204"/>
      <c r="X7" s="204"/>
      <c r="Y7" s="206"/>
    </row>
    <row r="8" spans="2:25" ht="7.5" customHeight="1" x14ac:dyDescent="0.35">
      <c r="B8" s="1520"/>
      <c r="C8" s="202"/>
      <c r="D8" s="207"/>
      <c r="E8" s="204"/>
      <c r="F8" s="202"/>
      <c r="G8" s="202"/>
      <c r="H8" s="202"/>
      <c r="I8" s="204"/>
      <c r="J8" s="204"/>
      <c r="K8" s="204"/>
      <c r="L8" s="204"/>
      <c r="M8" s="204"/>
      <c r="N8" s="205"/>
      <c r="O8" s="204"/>
      <c r="P8" s="204"/>
      <c r="Q8" s="204"/>
      <c r="R8" s="204"/>
      <c r="S8" s="204"/>
      <c r="T8" s="204"/>
      <c r="U8" s="204"/>
      <c r="V8" s="204"/>
      <c r="W8" s="204"/>
      <c r="X8" s="204"/>
      <c r="Y8" s="206"/>
    </row>
    <row r="9" spans="2:25" ht="15" thickBot="1" x14ac:dyDescent="0.4">
      <c r="B9" s="1520"/>
      <c r="C9" s="202"/>
      <c r="D9" s="233" t="s">
        <v>327</v>
      </c>
      <c r="E9" s="189"/>
      <c r="F9" s="188"/>
      <c r="G9" s="188"/>
      <c r="H9" s="188"/>
      <c r="I9" s="189"/>
      <c r="J9" s="189"/>
      <c r="K9" s="189"/>
      <c r="L9" s="189"/>
      <c r="M9" s="189"/>
      <c r="N9" s="190"/>
      <c r="O9" s="189"/>
      <c r="P9" s="189"/>
      <c r="Q9" s="189"/>
      <c r="R9" s="189"/>
      <c r="S9" s="189"/>
      <c r="T9" s="189"/>
      <c r="U9" s="189"/>
      <c r="V9" s="189"/>
      <c r="W9" s="189"/>
      <c r="X9" s="204"/>
      <c r="Y9" s="206"/>
    </row>
    <row r="10" spans="2:25" ht="15" thickBot="1" x14ac:dyDescent="0.4">
      <c r="B10" s="1520"/>
      <c r="C10" s="112"/>
      <c r="D10" s="112"/>
      <c r="E10" s="202"/>
      <c r="F10" s="112"/>
      <c r="G10" s="112"/>
      <c r="H10" s="112"/>
      <c r="I10" s="191" t="s">
        <v>328</v>
      </c>
      <c r="J10" s="531" t="s">
        <v>329</v>
      </c>
      <c r="K10" s="531" t="s">
        <v>330</v>
      </c>
      <c r="L10" s="531" t="s">
        <v>331</v>
      </c>
      <c r="M10" s="531" t="s">
        <v>332</v>
      </c>
      <c r="N10" s="531" t="s">
        <v>333</v>
      </c>
      <c r="O10" s="531" t="s">
        <v>334</v>
      </c>
      <c r="P10" s="531" t="s">
        <v>383</v>
      </c>
      <c r="Q10" s="531" t="s">
        <v>384</v>
      </c>
      <c r="R10" s="531" t="s">
        <v>385</v>
      </c>
      <c r="S10" s="531" t="s">
        <v>386</v>
      </c>
      <c r="T10" s="531" t="s">
        <v>387</v>
      </c>
      <c r="U10" s="531" t="s">
        <v>388</v>
      </c>
      <c r="V10" s="531" t="s">
        <v>389</v>
      </c>
      <c r="W10" s="532" t="s">
        <v>390</v>
      </c>
      <c r="X10"/>
      <c r="Y10" s="950"/>
    </row>
    <row r="11" spans="2:25" ht="15" thickBot="1" x14ac:dyDescent="0.4">
      <c r="B11" s="1520"/>
      <c r="C11" s="112"/>
      <c r="D11" s="208" t="s">
        <v>335</v>
      </c>
      <c r="E11" s="112"/>
      <c r="F11" s="112"/>
      <c r="G11"/>
      <c r="H11" s="533" t="s">
        <v>336</v>
      </c>
      <c r="I11" s="534"/>
      <c r="J11" s="192"/>
      <c r="K11" s="192"/>
      <c r="L11" s="192"/>
      <c r="M11" s="192"/>
      <c r="N11" s="192"/>
      <c r="O11" s="192"/>
      <c r="P11" s="192"/>
      <c r="Q11" s="192"/>
      <c r="R11" s="192"/>
      <c r="S11" s="192"/>
      <c r="T11" s="192"/>
      <c r="U11" s="192"/>
      <c r="V11" s="192"/>
      <c r="W11" s="535"/>
      <c r="X11"/>
      <c r="Y11" s="950"/>
    </row>
    <row r="12" spans="2:25" x14ac:dyDescent="0.35">
      <c r="B12" s="1520"/>
      <c r="C12" s="112"/>
      <c r="D12" s="1536" t="s">
        <v>913</v>
      </c>
      <c r="E12" s="446"/>
      <c r="F12" s="446"/>
      <c r="G12" s="1537"/>
      <c r="H12" s="1136"/>
      <c r="I12" s="1379">
        <f>'8A'!N45</f>
        <v>0</v>
      </c>
      <c r="J12" s="1380">
        <f t="shared" ref="J12:W14" si="0">I12+(I12*$H12)</f>
        <v>0</v>
      </c>
      <c r="K12" s="1380">
        <f t="shared" si="0"/>
        <v>0</v>
      </c>
      <c r="L12" s="1380">
        <f t="shared" si="0"/>
        <v>0</v>
      </c>
      <c r="M12" s="1380">
        <f t="shared" si="0"/>
        <v>0</v>
      </c>
      <c r="N12" s="1380">
        <f t="shared" si="0"/>
        <v>0</v>
      </c>
      <c r="O12" s="1380">
        <f t="shared" si="0"/>
        <v>0</v>
      </c>
      <c r="P12" s="1380">
        <f t="shared" si="0"/>
        <v>0</v>
      </c>
      <c r="Q12" s="1380">
        <f t="shared" si="0"/>
        <v>0</v>
      </c>
      <c r="R12" s="1380">
        <f t="shared" si="0"/>
        <v>0</v>
      </c>
      <c r="S12" s="1380">
        <f t="shared" si="0"/>
        <v>0</v>
      </c>
      <c r="T12" s="1380">
        <f t="shared" si="0"/>
        <v>0</v>
      </c>
      <c r="U12" s="1380">
        <f t="shared" si="0"/>
        <v>0</v>
      </c>
      <c r="V12" s="1380">
        <f t="shared" si="0"/>
        <v>0</v>
      </c>
      <c r="W12" s="1381">
        <f t="shared" si="0"/>
        <v>0</v>
      </c>
      <c r="X12"/>
      <c r="Y12" s="950"/>
    </row>
    <row r="13" spans="2:25" x14ac:dyDescent="0.35">
      <c r="B13" s="1520"/>
      <c r="C13" s="112"/>
      <c r="D13" s="2460" t="s">
        <v>940</v>
      </c>
      <c r="E13" s="2460"/>
      <c r="F13" s="2460"/>
      <c r="G13" s="2461"/>
      <c r="H13" s="1137"/>
      <c r="I13" s="1382">
        <f>'8B'!F14</f>
        <v>0</v>
      </c>
      <c r="J13" s="1380">
        <f>I13+(I13*$H13)</f>
        <v>0</v>
      </c>
      <c r="K13" s="1380">
        <f t="shared" si="0"/>
        <v>0</v>
      </c>
      <c r="L13" s="1380">
        <f t="shared" si="0"/>
        <v>0</v>
      </c>
      <c r="M13" s="1380">
        <f t="shared" si="0"/>
        <v>0</v>
      </c>
      <c r="N13" s="1380">
        <f t="shared" si="0"/>
        <v>0</v>
      </c>
      <c r="O13" s="1380">
        <f t="shared" si="0"/>
        <v>0</v>
      </c>
      <c r="P13" s="1380">
        <f t="shared" si="0"/>
        <v>0</v>
      </c>
      <c r="Q13" s="1380">
        <f t="shared" si="0"/>
        <v>0</v>
      </c>
      <c r="R13" s="1380">
        <f t="shared" si="0"/>
        <v>0</v>
      </c>
      <c r="S13" s="1380">
        <f t="shared" si="0"/>
        <v>0</v>
      </c>
      <c r="T13" s="1380">
        <f t="shared" si="0"/>
        <v>0</v>
      </c>
      <c r="U13" s="1380">
        <f t="shared" si="0"/>
        <v>0</v>
      </c>
      <c r="V13" s="1380">
        <f t="shared" si="0"/>
        <v>0</v>
      </c>
      <c r="W13" s="1381">
        <f t="shared" si="0"/>
        <v>0</v>
      </c>
      <c r="X13"/>
      <c r="Y13" s="950"/>
    </row>
    <row r="14" spans="2:25" ht="15" thickBot="1" x14ac:dyDescent="0.4">
      <c r="B14" s="1520"/>
      <c r="C14" s="112"/>
      <c r="D14" s="2462" t="s">
        <v>914</v>
      </c>
      <c r="E14" s="2462"/>
      <c r="F14" s="2462"/>
      <c r="G14" s="2463"/>
      <c r="H14" s="1138"/>
      <c r="I14" s="1382">
        <f>'8B'!F24</f>
        <v>0</v>
      </c>
      <c r="J14" s="1383">
        <f>I14+(I14*$H14)</f>
        <v>0</v>
      </c>
      <c r="K14" s="1383">
        <f t="shared" si="0"/>
        <v>0</v>
      </c>
      <c r="L14" s="1383">
        <f t="shared" si="0"/>
        <v>0</v>
      </c>
      <c r="M14" s="1383">
        <f t="shared" si="0"/>
        <v>0</v>
      </c>
      <c r="N14" s="1383">
        <f t="shared" si="0"/>
        <v>0</v>
      </c>
      <c r="O14" s="1383">
        <f t="shared" si="0"/>
        <v>0</v>
      </c>
      <c r="P14" s="1383">
        <f t="shared" si="0"/>
        <v>0</v>
      </c>
      <c r="Q14" s="1383">
        <f t="shared" si="0"/>
        <v>0</v>
      </c>
      <c r="R14" s="1383">
        <f t="shared" si="0"/>
        <v>0</v>
      </c>
      <c r="S14" s="1383">
        <f t="shared" si="0"/>
        <v>0</v>
      </c>
      <c r="T14" s="1383">
        <f t="shared" si="0"/>
        <v>0</v>
      </c>
      <c r="U14" s="1383">
        <f t="shared" si="0"/>
        <v>0</v>
      </c>
      <c r="V14" s="1383">
        <f t="shared" si="0"/>
        <v>0</v>
      </c>
      <c r="W14" s="1384">
        <f t="shared" si="0"/>
        <v>0</v>
      </c>
      <c r="X14"/>
      <c r="Y14" s="950"/>
    </row>
    <row r="15" spans="2:25" x14ac:dyDescent="0.35">
      <c r="B15" s="1520"/>
      <c r="C15" s="112"/>
      <c r="D15" s="1538" t="s">
        <v>915</v>
      </c>
      <c r="E15" s="1034"/>
      <c r="F15" s="1539"/>
      <c r="G15" s="1540"/>
      <c r="H15" s="951"/>
      <c r="I15" s="1385">
        <f>'8B'!F34</f>
        <v>0</v>
      </c>
      <c r="J15" s="1386">
        <v>0</v>
      </c>
      <c r="K15" s="1386">
        <v>0</v>
      </c>
      <c r="L15" s="1386">
        <v>0</v>
      </c>
      <c r="M15" s="1386">
        <v>0</v>
      </c>
      <c r="N15" s="1386">
        <v>0</v>
      </c>
      <c r="O15" s="1386">
        <v>0</v>
      </c>
      <c r="P15" s="1386">
        <v>0</v>
      </c>
      <c r="Q15" s="1386">
        <v>0</v>
      </c>
      <c r="R15" s="1386">
        <v>0</v>
      </c>
      <c r="S15" s="1386">
        <v>0</v>
      </c>
      <c r="T15" s="1386">
        <v>0</v>
      </c>
      <c r="U15" s="1386">
        <v>0</v>
      </c>
      <c r="V15" s="1386">
        <v>0</v>
      </c>
      <c r="W15" s="1387">
        <v>0</v>
      </c>
      <c r="X15"/>
      <c r="Y15" s="950"/>
    </row>
    <row r="16" spans="2:25" ht="15" thickBot="1" x14ac:dyDescent="0.4">
      <c r="B16" s="1520"/>
      <c r="C16" s="112"/>
      <c r="D16" s="209" t="s">
        <v>551</v>
      </c>
      <c r="E16" s="209"/>
      <c r="F16" s="112"/>
      <c r="G16" s="570"/>
      <c r="H16" s="952"/>
      <c r="I16" s="575"/>
      <c r="J16" s="953"/>
      <c r="K16" s="953"/>
      <c r="L16" s="953"/>
      <c r="M16" s="953"/>
      <c r="N16" s="953"/>
      <c r="O16" s="953"/>
      <c r="P16" s="953"/>
      <c r="Q16" s="953"/>
      <c r="R16" s="953"/>
      <c r="S16" s="953"/>
      <c r="T16" s="953"/>
      <c r="U16" s="953"/>
      <c r="V16" s="953"/>
      <c r="W16" s="954"/>
      <c r="X16"/>
      <c r="Y16" s="950"/>
    </row>
    <row r="17" spans="2:27" x14ac:dyDescent="0.35">
      <c r="B17" s="1520"/>
      <c r="C17" s="112"/>
      <c r="D17" s="2464"/>
      <c r="E17" s="2464"/>
      <c r="F17" s="2464"/>
      <c r="G17" s="2465"/>
      <c r="H17" s="1136"/>
      <c r="I17" s="1388">
        <v>0</v>
      </c>
      <c r="J17" s="1389">
        <f t="shared" ref="J17:W18" si="1">I17+(I17*$H17)</f>
        <v>0</v>
      </c>
      <c r="K17" s="1389">
        <f>J17+(J17*$H17)</f>
        <v>0</v>
      </c>
      <c r="L17" s="1389">
        <f t="shared" si="1"/>
        <v>0</v>
      </c>
      <c r="M17" s="1389">
        <f t="shared" si="1"/>
        <v>0</v>
      </c>
      <c r="N17" s="1389">
        <f>M17+(M17*$H17)</f>
        <v>0</v>
      </c>
      <c r="O17" s="1389">
        <f t="shared" si="1"/>
        <v>0</v>
      </c>
      <c r="P17" s="1389">
        <f t="shared" si="1"/>
        <v>0</v>
      </c>
      <c r="Q17" s="1389">
        <f>P17+(P17*$H17)</f>
        <v>0</v>
      </c>
      <c r="R17" s="1389">
        <f t="shared" si="1"/>
        <v>0</v>
      </c>
      <c r="S17" s="1389">
        <f t="shared" si="1"/>
        <v>0</v>
      </c>
      <c r="T17" s="1389">
        <f t="shared" si="1"/>
        <v>0</v>
      </c>
      <c r="U17" s="1389">
        <f t="shared" si="1"/>
        <v>0</v>
      </c>
      <c r="V17" s="1389">
        <f t="shared" si="1"/>
        <v>0</v>
      </c>
      <c r="W17" s="1390">
        <f t="shared" si="1"/>
        <v>0</v>
      </c>
      <c r="X17"/>
      <c r="Y17" s="950"/>
    </row>
    <row r="18" spans="2:27" ht="15" thickBot="1" x14ac:dyDescent="0.4">
      <c r="B18" s="1520"/>
      <c r="C18" s="112"/>
      <c r="D18" s="2458"/>
      <c r="E18" s="2458"/>
      <c r="F18" s="2458"/>
      <c r="G18" s="2459"/>
      <c r="H18" s="1138"/>
      <c r="I18" s="1391">
        <v>0</v>
      </c>
      <c r="J18" s="1392">
        <f t="shared" si="1"/>
        <v>0</v>
      </c>
      <c r="K18" s="1392">
        <f t="shared" si="1"/>
        <v>0</v>
      </c>
      <c r="L18" s="1392">
        <f t="shared" si="1"/>
        <v>0</v>
      </c>
      <c r="M18" s="1392">
        <f t="shared" si="1"/>
        <v>0</v>
      </c>
      <c r="N18" s="1392">
        <f t="shared" si="1"/>
        <v>0</v>
      </c>
      <c r="O18" s="1392">
        <f t="shared" si="1"/>
        <v>0</v>
      </c>
      <c r="P18" s="1392">
        <f t="shared" si="1"/>
        <v>0</v>
      </c>
      <c r="Q18" s="1392">
        <f t="shared" si="1"/>
        <v>0</v>
      </c>
      <c r="R18" s="1392">
        <f t="shared" si="1"/>
        <v>0</v>
      </c>
      <c r="S18" s="1392">
        <f t="shared" si="1"/>
        <v>0</v>
      </c>
      <c r="T18" s="1392">
        <f t="shared" si="1"/>
        <v>0</v>
      </c>
      <c r="U18" s="1392">
        <f t="shared" si="1"/>
        <v>0</v>
      </c>
      <c r="V18" s="1392">
        <f t="shared" si="1"/>
        <v>0</v>
      </c>
      <c r="W18" s="1393">
        <f t="shared" si="1"/>
        <v>0</v>
      </c>
      <c r="X18"/>
      <c r="Y18" s="950"/>
    </row>
    <row r="19" spans="2:27" x14ac:dyDescent="0.35">
      <c r="B19" s="1520"/>
      <c r="C19" s="112"/>
      <c r="D19" s="209" t="s">
        <v>337</v>
      </c>
      <c r="E19" s="112"/>
      <c r="F19" s="112"/>
      <c r="G19" s="112"/>
      <c r="H19" s="210" t="s">
        <v>338</v>
      </c>
      <c r="I19" s="1394">
        <f>SUM(I12:I18)</f>
        <v>0</v>
      </c>
      <c r="J19" s="1395">
        <f t="shared" ref="J19:W19" si="2">SUM(J12:J18)</f>
        <v>0</v>
      </c>
      <c r="K19" s="1395">
        <f t="shared" si="2"/>
        <v>0</v>
      </c>
      <c r="L19" s="1395">
        <f t="shared" si="2"/>
        <v>0</v>
      </c>
      <c r="M19" s="1395">
        <f t="shared" si="2"/>
        <v>0</v>
      </c>
      <c r="N19" s="1395">
        <f t="shared" si="2"/>
        <v>0</v>
      </c>
      <c r="O19" s="1395">
        <f t="shared" si="2"/>
        <v>0</v>
      </c>
      <c r="P19" s="1395">
        <f t="shared" si="2"/>
        <v>0</v>
      </c>
      <c r="Q19" s="1395">
        <f t="shared" si="2"/>
        <v>0</v>
      </c>
      <c r="R19" s="1395">
        <f t="shared" si="2"/>
        <v>0</v>
      </c>
      <c r="S19" s="1395">
        <f t="shared" si="2"/>
        <v>0</v>
      </c>
      <c r="T19" s="1395">
        <f t="shared" si="2"/>
        <v>0</v>
      </c>
      <c r="U19" s="1395">
        <f t="shared" si="2"/>
        <v>0</v>
      </c>
      <c r="V19" s="1395">
        <f t="shared" si="2"/>
        <v>0</v>
      </c>
      <c r="W19" s="1396">
        <f t="shared" si="2"/>
        <v>0</v>
      </c>
      <c r="X19"/>
      <c r="Y19" s="950"/>
    </row>
    <row r="20" spans="2:27" ht="15" thickBot="1" x14ac:dyDescent="0.4">
      <c r="B20" s="1520"/>
      <c r="C20" s="112"/>
      <c r="D20" s="212" t="s">
        <v>339</v>
      </c>
      <c r="E20" s="213"/>
      <c r="F20" s="447"/>
      <c r="G20" s="448"/>
      <c r="H20" s="449"/>
      <c r="I20" s="1397">
        <v>0</v>
      </c>
      <c r="J20" s="1398">
        <v>0</v>
      </c>
      <c r="K20" s="1398">
        <v>0</v>
      </c>
      <c r="L20" s="1398">
        <v>0</v>
      </c>
      <c r="M20" s="1398">
        <v>0</v>
      </c>
      <c r="N20" s="1398">
        <v>0</v>
      </c>
      <c r="O20" s="1398">
        <v>0</v>
      </c>
      <c r="P20" s="1398">
        <v>0</v>
      </c>
      <c r="Q20" s="1398">
        <v>0</v>
      </c>
      <c r="R20" s="1398">
        <v>0</v>
      </c>
      <c r="S20" s="1398">
        <v>0</v>
      </c>
      <c r="T20" s="1398">
        <v>0</v>
      </c>
      <c r="U20" s="1398">
        <v>0</v>
      </c>
      <c r="V20" s="1398">
        <v>0</v>
      </c>
      <c r="W20" s="1399">
        <v>0</v>
      </c>
      <c r="X20"/>
      <c r="Y20" s="950"/>
    </row>
    <row r="21" spans="2:27" ht="15" thickTop="1" x14ac:dyDescent="0.35">
      <c r="B21" s="1520"/>
      <c r="C21" s="112"/>
      <c r="D21" s="208" t="s">
        <v>340</v>
      </c>
      <c r="E21" s="112"/>
      <c r="F21" s="112"/>
      <c r="G21" s="112"/>
      <c r="H21" s="211" t="s">
        <v>338</v>
      </c>
      <c r="I21" s="1400">
        <f>I19+I20</f>
        <v>0</v>
      </c>
      <c r="J21" s="1401">
        <f t="shared" ref="J21:W21" si="3">J19+J20</f>
        <v>0</v>
      </c>
      <c r="K21" s="1401">
        <f t="shared" si="3"/>
        <v>0</v>
      </c>
      <c r="L21" s="1401">
        <f t="shared" si="3"/>
        <v>0</v>
      </c>
      <c r="M21" s="1401">
        <f>M19+M20</f>
        <v>0</v>
      </c>
      <c r="N21" s="1401">
        <f t="shared" si="3"/>
        <v>0</v>
      </c>
      <c r="O21" s="1401">
        <f t="shared" si="3"/>
        <v>0</v>
      </c>
      <c r="P21" s="1401">
        <f t="shared" si="3"/>
        <v>0</v>
      </c>
      <c r="Q21" s="1401">
        <f t="shared" si="3"/>
        <v>0</v>
      </c>
      <c r="R21" s="1401">
        <f t="shared" si="3"/>
        <v>0</v>
      </c>
      <c r="S21" s="1401">
        <f t="shared" si="3"/>
        <v>0</v>
      </c>
      <c r="T21" s="1401">
        <f t="shared" si="3"/>
        <v>0</v>
      </c>
      <c r="U21" s="1401">
        <f t="shared" si="3"/>
        <v>0</v>
      </c>
      <c r="V21" s="1401">
        <f t="shared" si="3"/>
        <v>0</v>
      </c>
      <c r="W21" s="1402">
        <f t="shared" si="3"/>
        <v>0</v>
      </c>
      <c r="X21"/>
      <c r="Y21" s="950"/>
    </row>
    <row r="22" spans="2:27" ht="15" thickBot="1" x14ac:dyDescent="0.4">
      <c r="B22" s="1520"/>
      <c r="C22" s="112"/>
      <c r="D22" s="208"/>
      <c r="E22" s="112"/>
      <c r="F22" s="112"/>
      <c r="G22"/>
      <c r="H22" s="214" t="s">
        <v>341</v>
      </c>
      <c r="I22" s="193"/>
      <c r="J22" s="194"/>
      <c r="K22" s="194"/>
      <c r="L22" s="194"/>
      <c r="M22" s="194"/>
      <c r="N22" s="194"/>
      <c r="O22" s="194"/>
      <c r="P22" s="194"/>
      <c r="Q22" s="194"/>
      <c r="R22" s="194"/>
      <c r="S22" s="194"/>
      <c r="T22" s="194"/>
      <c r="U22" s="194"/>
      <c r="V22" s="194"/>
      <c r="W22" s="201"/>
      <c r="X22"/>
      <c r="Y22" s="950"/>
    </row>
    <row r="23" spans="2:27" x14ac:dyDescent="0.35">
      <c r="B23" s="1520"/>
      <c r="C23" s="112"/>
      <c r="D23" s="215" t="s">
        <v>342</v>
      </c>
      <c r="E23" s="446"/>
      <c r="F23" s="446"/>
      <c r="G23" s="955"/>
      <c r="H23" s="1136">
        <v>0.05</v>
      </c>
      <c r="I23" s="1403">
        <f>-I19*$H23</f>
        <v>0</v>
      </c>
      <c r="J23" s="1404">
        <f t="shared" ref="J23:W24" si="4">-J19*$H23</f>
        <v>0</v>
      </c>
      <c r="K23" s="1404">
        <f t="shared" si="4"/>
        <v>0</v>
      </c>
      <c r="L23" s="1404">
        <f t="shared" si="4"/>
        <v>0</v>
      </c>
      <c r="M23" s="1404">
        <f t="shared" si="4"/>
        <v>0</v>
      </c>
      <c r="N23" s="1404">
        <f t="shared" si="4"/>
        <v>0</v>
      </c>
      <c r="O23" s="1404">
        <f t="shared" si="4"/>
        <v>0</v>
      </c>
      <c r="P23" s="1404">
        <f t="shared" si="4"/>
        <v>0</v>
      </c>
      <c r="Q23" s="1404">
        <f t="shared" si="4"/>
        <v>0</v>
      </c>
      <c r="R23" s="1404">
        <f t="shared" si="4"/>
        <v>0</v>
      </c>
      <c r="S23" s="1404">
        <f t="shared" si="4"/>
        <v>0</v>
      </c>
      <c r="T23" s="1404">
        <f t="shared" si="4"/>
        <v>0</v>
      </c>
      <c r="U23" s="1404">
        <f t="shared" si="4"/>
        <v>0</v>
      </c>
      <c r="V23" s="1404">
        <f t="shared" si="4"/>
        <v>0</v>
      </c>
      <c r="W23" s="1405">
        <f t="shared" si="4"/>
        <v>0</v>
      </c>
      <c r="X23"/>
      <c r="Y23" s="950"/>
    </row>
    <row r="24" spans="2:27" ht="15" thickBot="1" x14ac:dyDescent="0.4">
      <c r="B24" s="1520"/>
      <c r="C24" s="112"/>
      <c r="D24" s="216" t="s">
        <v>343</v>
      </c>
      <c r="E24" s="447"/>
      <c r="F24" s="447"/>
      <c r="G24" s="956"/>
      <c r="H24" s="1139"/>
      <c r="I24" s="1406">
        <f>-I20*$H24</f>
        <v>0</v>
      </c>
      <c r="J24" s="1407">
        <f t="shared" si="4"/>
        <v>0</v>
      </c>
      <c r="K24" s="1407">
        <f t="shared" si="4"/>
        <v>0</v>
      </c>
      <c r="L24" s="1407">
        <f t="shared" si="4"/>
        <v>0</v>
      </c>
      <c r="M24" s="1407">
        <f t="shared" si="4"/>
        <v>0</v>
      </c>
      <c r="N24" s="1407">
        <f t="shared" si="4"/>
        <v>0</v>
      </c>
      <c r="O24" s="1407">
        <f t="shared" si="4"/>
        <v>0</v>
      </c>
      <c r="P24" s="1407">
        <f t="shared" si="4"/>
        <v>0</v>
      </c>
      <c r="Q24" s="1407">
        <f t="shared" si="4"/>
        <v>0</v>
      </c>
      <c r="R24" s="1407">
        <f t="shared" si="4"/>
        <v>0</v>
      </c>
      <c r="S24" s="1407">
        <f t="shared" si="4"/>
        <v>0</v>
      </c>
      <c r="T24" s="1407">
        <f t="shared" si="4"/>
        <v>0</v>
      </c>
      <c r="U24" s="1407">
        <f t="shared" si="4"/>
        <v>0</v>
      </c>
      <c r="V24" s="1407">
        <f t="shared" si="4"/>
        <v>0</v>
      </c>
      <c r="W24" s="1408">
        <f t="shared" si="4"/>
        <v>0</v>
      </c>
      <c r="X24"/>
      <c r="Y24" s="950"/>
    </row>
    <row r="25" spans="2:27" ht="15.5" thickTop="1" thickBot="1" x14ac:dyDescent="0.4">
      <c r="B25" s="1520"/>
      <c r="C25" s="112"/>
      <c r="D25" s="217" t="s">
        <v>344</v>
      </c>
      <c r="E25" s="112"/>
      <c r="F25" s="112"/>
      <c r="G25" s="112"/>
      <c r="H25" s="210" t="s">
        <v>338</v>
      </c>
      <c r="I25" s="1409">
        <f>I21+I23+I24</f>
        <v>0</v>
      </c>
      <c r="J25" s="1410">
        <f t="shared" ref="J25:W25" si="5">J21+J23+J24</f>
        <v>0</v>
      </c>
      <c r="K25" s="1410">
        <f t="shared" si="5"/>
        <v>0</v>
      </c>
      <c r="L25" s="1410">
        <f t="shared" si="5"/>
        <v>0</v>
      </c>
      <c r="M25" s="1410">
        <f t="shared" si="5"/>
        <v>0</v>
      </c>
      <c r="N25" s="1410">
        <f t="shared" si="5"/>
        <v>0</v>
      </c>
      <c r="O25" s="1410">
        <f t="shared" si="5"/>
        <v>0</v>
      </c>
      <c r="P25" s="1410">
        <f t="shared" si="5"/>
        <v>0</v>
      </c>
      <c r="Q25" s="1410">
        <f t="shared" si="5"/>
        <v>0</v>
      </c>
      <c r="R25" s="1410">
        <f t="shared" si="5"/>
        <v>0</v>
      </c>
      <c r="S25" s="1410">
        <f t="shared" si="5"/>
        <v>0</v>
      </c>
      <c r="T25" s="1410">
        <f t="shared" si="5"/>
        <v>0</v>
      </c>
      <c r="U25" s="1410">
        <f t="shared" si="5"/>
        <v>0</v>
      </c>
      <c r="V25" s="1410">
        <f t="shared" si="5"/>
        <v>0</v>
      </c>
      <c r="W25" s="1411">
        <f t="shared" si="5"/>
        <v>0</v>
      </c>
      <c r="X25"/>
      <c r="Y25" s="950"/>
    </row>
    <row r="26" spans="2:27" ht="9" customHeight="1" x14ac:dyDescent="0.35">
      <c r="B26" s="1520"/>
      <c r="C26" s="112"/>
      <c r="D26" s="112"/>
      <c r="E26" s="208"/>
      <c r="F26" s="112"/>
      <c r="G26" s="112"/>
      <c r="H26" s="112"/>
      <c r="I26" s="112"/>
      <c r="J26" s="112"/>
      <c r="K26" s="112"/>
      <c r="L26" s="112"/>
      <c r="M26" s="112"/>
      <c r="N26" s="112"/>
      <c r="O26" s="112"/>
      <c r="P26" s="112"/>
      <c r="Q26"/>
      <c r="R26"/>
      <c r="S26"/>
      <c r="T26"/>
      <c r="U26"/>
      <c r="V26"/>
      <c r="W26"/>
      <c r="X26" s="112"/>
      <c r="Y26" s="537"/>
    </row>
    <row r="27" spans="2:27" x14ac:dyDescent="0.35">
      <c r="B27" s="1520"/>
      <c r="C27" s="202"/>
      <c r="D27" s="571" t="s">
        <v>883</v>
      </c>
      <c r="E27" s="195"/>
      <c r="F27" s="195"/>
      <c r="G27" s="195"/>
      <c r="H27" s="195"/>
      <c r="I27" s="195"/>
      <c r="J27" s="195"/>
      <c r="K27" s="195"/>
      <c r="L27" s="196"/>
      <c r="M27" s="195"/>
      <c r="N27" s="195"/>
      <c r="O27" s="195"/>
      <c r="P27" s="195"/>
      <c r="Q27" s="195"/>
      <c r="R27" s="195"/>
      <c r="S27" s="195"/>
      <c r="T27" s="195"/>
      <c r="U27" s="195"/>
      <c r="V27" s="195"/>
      <c r="W27" s="195"/>
      <c r="X27"/>
      <c r="Y27" s="950"/>
    </row>
    <row r="28" spans="2:27" ht="7.5" customHeight="1" thickBot="1" x14ac:dyDescent="0.4">
      <c r="B28" s="1520"/>
      <c r="C28" s="112"/>
      <c r="D28" s="112"/>
      <c r="E28" s="112"/>
      <c r="F28" s="112"/>
      <c r="G28" s="112"/>
      <c r="H28" s="112"/>
      <c r="I28" s="112"/>
      <c r="J28" s="112"/>
      <c r="K28" s="112"/>
      <c r="L28" s="112"/>
      <c r="M28" s="112"/>
      <c r="N28" s="112"/>
      <c r="O28" s="112"/>
      <c r="P28" s="112"/>
      <c r="Q28" s="112"/>
      <c r="R28" s="112"/>
      <c r="S28" s="112"/>
      <c r="T28" s="112"/>
      <c r="U28" s="112"/>
      <c r="V28" s="112"/>
      <c r="W28" s="112"/>
      <c r="X28" s="112"/>
      <c r="Y28" s="537"/>
    </row>
    <row r="29" spans="2:27" ht="36.5" thickBot="1" x14ac:dyDescent="0.4">
      <c r="B29" s="1520"/>
      <c r="C29" s="202"/>
      <c r="D29" s="208" t="s">
        <v>345</v>
      </c>
      <c r="E29" s="202"/>
      <c r="F29" s="218"/>
      <c r="G29" s="538" t="s">
        <v>336</v>
      </c>
      <c r="H29" s="197" t="s">
        <v>346</v>
      </c>
      <c r="I29" s="191" t="s">
        <v>328</v>
      </c>
      <c r="J29" s="531" t="s">
        <v>329</v>
      </c>
      <c r="K29" s="531" t="s">
        <v>330</v>
      </c>
      <c r="L29" s="531" t="s">
        <v>331</v>
      </c>
      <c r="M29" s="531" t="s">
        <v>332</v>
      </c>
      <c r="N29" s="531" t="s">
        <v>333</v>
      </c>
      <c r="O29" s="531" t="s">
        <v>334</v>
      </c>
      <c r="P29" s="531" t="s">
        <v>383</v>
      </c>
      <c r="Q29" s="531" t="s">
        <v>384</v>
      </c>
      <c r="R29" s="531" t="s">
        <v>385</v>
      </c>
      <c r="S29" s="531" t="s">
        <v>386</v>
      </c>
      <c r="T29" s="531" t="s">
        <v>387</v>
      </c>
      <c r="U29" s="531" t="s">
        <v>388</v>
      </c>
      <c r="V29" s="531" t="s">
        <v>389</v>
      </c>
      <c r="W29" s="200" t="s">
        <v>390</v>
      </c>
      <c r="X29"/>
      <c r="Y29" s="950"/>
    </row>
    <row r="30" spans="2:27" x14ac:dyDescent="0.35">
      <c r="B30" s="1520"/>
      <c r="C30" s="202"/>
      <c r="D30" s="219" t="s">
        <v>911</v>
      </c>
      <c r="E30" s="220"/>
      <c r="F30" s="572"/>
      <c r="G30" s="1136">
        <v>0.03</v>
      </c>
      <c r="H30" s="1334" t="str">
        <f>IFERROR(I30/'2A'!$P$39,"")</f>
        <v/>
      </c>
      <c r="I30" s="1335">
        <f>'8C'!L18</f>
        <v>0</v>
      </c>
      <c r="J30" s="1325">
        <f t="shared" ref="J30:W45" si="6">I30+(I30*$G30)</f>
        <v>0</v>
      </c>
      <c r="K30" s="1325">
        <f t="shared" si="6"/>
        <v>0</v>
      </c>
      <c r="L30" s="1325">
        <f t="shared" si="6"/>
        <v>0</v>
      </c>
      <c r="M30" s="1325">
        <f t="shared" si="6"/>
        <v>0</v>
      </c>
      <c r="N30" s="1325">
        <f t="shared" si="6"/>
        <v>0</v>
      </c>
      <c r="O30" s="1325">
        <f t="shared" si="6"/>
        <v>0</v>
      </c>
      <c r="P30" s="1325">
        <f t="shared" si="6"/>
        <v>0</v>
      </c>
      <c r="Q30" s="1325">
        <f t="shared" si="6"/>
        <v>0</v>
      </c>
      <c r="R30" s="1325">
        <f t="shared" si="6"/>
        <v>0</v>
      </c>
      <c r="S30" s="1325">
        <f t="shared" si="6"/>
        <v>0</v>
      </c>
      <c r="T30" s="1325">
        <f t="shared" si="6"/>
        <v>0</v>
      </c>
      <c r="U30" s="1325">
        <f t="shared" si="6"/>
        <v>0</v>
      </c>
      <c r="V30" s="1325">
        <f t="shared" si="6"/>
        <v>0</v>
      </c>
      <c r="W30" s="1326">
        <f t="shared" si="6"/>
        <v>0</v>
      </c>
      <c r="X30"/>
      <c r="Y30" s="950"/>
      <c r="AA30" s="1256"/>
    </row>
    <row r="31" spans="2:27" x14ac:dyDescent="0.35">
      <c r="B31" s="1520"/>
      <c r="C31" s="1176"/>
      <c r="D31" s="221" t="s">
        <v>912</v>
      </c>
      <c r="E31" s="222"/>
      <c r="F31" s="573"/>
      <c r="G31" s="1776">
        <v>0.03</v>
      </c>
      <c r="H31" s="1336" t="str">
        <f>IFERROR(I31/'2A'!$P$39,"")</f>
        <v/>
      </c>
      <c r="I31" s="1337">
        <f>'8C'!L19</f>
        <v>0</v>
      </c>
      <c r="J31" s="1338">
        <f t="shared" si="6"/>
        <v>0</v>
      </c>
      <c r="K31" s="1338">
        <f t="shared" si="6"/>
        <v>0</v>
      </c>
      <c r="L31" s="1338">
        <f t="shared" si="6"/>
        <v>0</v>
      </c>
      <c r="M31" s="1338">
        <f t="shared" si="6"/>
        <v>0</v>
      </c>
      <c r="N31" s="1338">
        <f t="shared" si="6"/>
        <v>0</v>
      </c>
      <c r="O31" s="1338">
        <f t="shared" si="6"/>
        <v>0</v>
      </c>
      <c r="P31" s="1338">
        <f t="shared" si="6"/>
        <v>0</v>
      </c>
      <c r="Q31" s="1338">
        <f t="shared" si="6"/>
        <v>0</v>
      </c>
      <c r="R31" s="1338">
        <f t="shared" si="6"/>
        <v>0</v>
      </c>
      <c r="S31" s="1338">
        <f t="shared" si="6"/>
        <v>0</v>
      </c>
      <c r="T31" s="1338">
        <f t="shared" si="6"/>
        <v>0</v>
      </c>
      <c r="U31" s="1338">
        <f t="shared" si="6"/>
        <v>0</v>
      </c>
      <c r="V31" s="1338">
        <f t="shared" si="6"/>
        <v>0</v>
      </c>
      <c r="W31" s="1339">
        <f t="shared" si="6"/>
        <v>0</v>
      </c>
      <c r="X31"/>
      <c r="Y31" s="950"/>
      <c r="AA31" s="1256"/>
    </row>
    <row r="32" spans="2:27" x14ac:dyDescent="0.35">
      <c r="B32" s="1520"/>
      <c r="C32" s="202"/>
      <c r="D32" s="221" t="s">
        <v>349</v>
      </c>
      <c r="E32" s="222"/>
      <c r="F32" s="573"/>
      <c r="G32" s="1776">
        <v>0.03</v>
      </c>
      <c r="H32" s="1336" t="str">
        <f>IFERROR(I32/'2A'!$P$39,"")</f>
        <v/>
      </c>
      <c r="I32" s="1340">
        <v>0</v>
      </c>
      <c r="J32" s="1338">
        <f t="shared" si="6"/>
        <v>0</v>
      </c>
      <c r="K32" s="1338">
        <f t="shared" si="6"/>
        <v>0</v>
      </c>
      <c r="L32" s="1338">
        <f t="shared" si="6"/>
        <v>0</v>
      </c>
      <c r="M32" s="1338">
        <f t="shared" si="6"/>
        <v>0</v>
      </c>
      <c r="N32" s="1338">
        <f t="shared" si="6"/>
        <v>0</v>
      </c>
      <c r="O32" s="1338">
        <f t="shared" si="6"/>
        <v>0</v>
      </c>
      <c r="P32" s="1338">
        <f t="shared" si="6"/>
        <v>0</v>
      </c>
      <c r="Q32" s="1338">
        <f t="shared" si="6"/>
        <v>0</v>
      </c>
      <c r="R32" s="1338">
        <f t="shared" si="6"/>
        <v>0</v>
      </c>
      <c r="S32" s="1338">
        <f t="shared" si="6"/>
        <v>0</v>
      </c>
      <c r="T32" s="1338">
        <f t="shared" si="6"/>
        <v>0</v>
      </c>
      <c r="U32" s="1338">
        <f t="shared" si="6"/>
        <v>0</v>
      </c>
      <c r="V32" s="1338">
        <f t="shared" si="6"/>
        <v>0</v>
      </c>
      <c r="W32" s="1339">
        <f t="shared" si="6"/>
        <v>0</v>
      </c>
      <c r="X32"/>
      <c r="Y32" s="950"/>
      <c r="AA32" s="1256"/>
    </row>
    <row r="33" spans="2:27" x14ac:dyDescent="0.35">
      <c r="B33" s="1520"/>
      <c r="C33" s="202"/>
      <c r="D33" s="221" t="s">
        <v>350</v>
      </c>
      <c r="E33" s="223"/>
      <c r="F33" s="573"/>
      <c r="G33" s="1776">
        <v>0.03</v>
      </c>
      <c r="H33" s="1336" t="str">
        <f>IFERROR(I33/'2A'!$P$39,"")</f>
        <v/>
      </c>
      <c r="I33" s="1340">
        <v>0</v>
      </c>
      <c r="J33" s="1338">
        <f t="shared" si="6"/>
        <v>0</v>
      </c>
      <c r="K33" s="1338">
        <f t="shared" si="6"/>
        <v>0</v>
      </c>
      <c r="L33" s="1338">
        <f>K33+(K33*$G33)</f>
        <v>0</v>
      </c>
      <c r="M33" s="1338">
        <f t="shared" si="6"/>
        <v>0</v>
      </c>
      <c r="N33" s="1338">
        <f t="shared" si="6"/>
        <v>0</v>
      </c>
      <c r="O33" s="1338">
        <f t="shared" si="6"/>
        <v>0</v>
      </c>
      <c r="P33" s="1338">
        <f t="shared" si="6"/>
        <v>0</v>
      </c>
      <c r="Q33" s="1338">
        <f t="shared" si="6"/>
        <v>0</v>
      </c>
      <c r="R33" s="1338">
        <f t="shared" si="6"/>
        <v>0</v>
      </c>
      <c r="S33" s="1338">
        <f t="shared" si="6"/>
        <v>0</v>
      </c>
      <c r="T33" s="1338">
        <f t="shared" si="6"/>
        <v>0</v>
      </c>
      <c r="U33" s="1338">
        <f t="shared" si="6"/>
        <v>0</v>
      </c>
      <c r="V33" s="1338">
        <f t="shared" si="6"/>
        <v>0</v>
      </c>
      <c r="W33" s="1339">
        <f t="shared" si="6"/>
        <v>0</v>
      </c>
      <c r="X33"/>
      <c r="Y33" s="950"/>
      <c r="AA33" s="1256"/>
    </row>
    <row r="34" spans="2:27" x14ac:dyDescent="0.35">
      <c r="B34" s="1520"/>
      <c r="C34" s="202"/>
      <c r="D34" s="221" t="s">
        <v>351</v>
      </c>
      <c r="E34" s="222"/>
      <c r="F34" s="573"/>
      <c r="G34" s="1776">
        <v>0.03</v>
      </c>
      <c r="H34" s="1336" t="str">
        <f>IFERROR(I34/'2A'!$P$39,"")</f>
        <v/>
      </c>
      <c r="I34" s="1340">
        <v>0</v>
      </c>
      <c r="J34" s="1338">
        <f t="shared" si="6"/>
        <v>0</v>
      </c>
      <c r="K34" s="1338">
        <f t="shared" si="6"/>
        <v>0</v>
      </c>
      <c r="L34" s="1338">
        <f t="shared" si="6"/>
        <v>0</v>
      </c>
      <c r="M34" s="1338">
        <f t="shared" si="6"/>
        <v>0</v>
      </c>
      <c r="N34" s="1338">
        <f t="shared" si="6"/>
        <v>0</v>
      </c>
      <c r="O34" s="1338">
        <f t="shared" si="6"/>
        <v>0</v>
      </c>
      <c r="P34" s="1338">
        <f t="shared" si="6"/>
        <v>0</v>
      </c>
      <c r="Q34" s="1338">
        <f t="shared" si="6"/>
        <v>0</v>
      </c>
      <c r="R34" s="1338">
        <f t="shared" si="6"/>
        <v>0</v>
      </c>
      <c r="S34" s="1338">
        <f t="shared" si="6"/>
        <v>0</v>
      </c>
      <c r="T34" s="1338">
        <f t="shared" si="6"/>
        <v>0</v>
      </c>
      <c r="U34" s="1338">
        <f t="shared" si="6"/>
        <v>0</v>
      </c>
      <c r="V34" s="1338">
        <f t="shared" si="6"/>
        <v>0</v>
      </c>
      <c r="W34" s="1339">
        <f t="shared" si="6"/>
        <v>0</v>
      </c>
      <c r="X34"/>
      <c r="Y34" s="950"/>
      <c r="AA34" s="1256"/>
    </row>
    <row r="35" spans="2:27" x14ac:dyDescent="0.35">
      <c r="B35" s="1520"/>
      <c r="C35" s="202"/>
      <c r="D35" s="221" t="s">
        <v>352</v>
      </c>
      <c r="E35" s="222"/>
      <c r="F35" s="573"/>
      <c r="G35" s="1776">
        <v>0.03</v>
      </c>
      <c r="H35" s="1336" t="str">
        <f>IFERROR(I35/'2A'!$P$39,"")</f>
        <v/>
      </c>
      <c r="I35" s="1340">
        <v>0</v>
      </c>
      <c r="J35" s="1338">
        <f t="shared" si="6"/>
        <v>0</v>
      </c>
      <c r="K35" s="1338">
        <f t="shared" si="6"/>
        <v>0</v>
      </c>
      <c r="L35" s="1338">
        <f t="shared" si="6"/>
        <v>0</v>
      </c>
      <c r="M35" s="1338">
        <f t="shared" si="6"/>
        <v>0</v>
      </c>
      <c r="N35" s="1338">
        <f t="shared" si="6"/>
        <v>0</v>
      </c>
      <c r="O35" s="1338">
        <f t="shared" si="6"/>
        <v>0</v>
      </c>
      <c r="P35" s="1338">
        <f t="shared" si="6"/>
        <v>0</v>
      </c>
      <c r="Q35" s="1338">
        <f t="shared" si="6"/>
        <v>0</v>
      </c>
      <c r="R35" s="1338">
        <f t="shared" si="6"/>
        <v>0</v>
      </c>
      <c r="S35" s="1338">
        <f t="shared" si="6"/>
        <v>0</v>
      </c>
      <c r="T35" s="1338">
        <f t="shared" si="6"/>
        <v>0</v>
      </c>
      <c r="U35" s="1338">
        <f t="shared" si="6"/>
        <v>0</v>
      </c>
      <c r="V35" s="1338">
        <f t="shared" si="6"/>
        <v>0</v>
      </c>
      <c r="W35" s="1339">
        <f t="shared" si="6"/>
        <v>0</v>
      </c>
      <c r="X35"/>
      <c r="Y35" s="950"/>
      <c r="AA35" s="1256"/>
    </row>
    <row r="36" spans="2:27" x14ac:dyDescent="0.35">
      <c r="B36" s="1520"/>
      <c r="C36" s="202"/>
      <c r="D36" s="221" t="s">
        <v>353</v>
      </c>
      <c r="E36" s="222"/>
      <c r="F36" s="573"/>
      <c r="G36" s="1776">
        <v>0.03</v>
      </c>
      <c r="H36" s="1336" t="str">
        <f>IFERROR(I36/'2A'!$P$39,"")</f>
        <v/>
      </c>
      <c r="I36" s="1340">
        <v>0</v>
      </c>
      <c r="J36" s="1338">
        <f t="shared" si="6"/>
        <v>0</v>
      </c>
      <c r="K36" s="1338">
        <f t="shared" si="6"/>
        <v>0</v>
      </c>
      <c r="L36" s="1338">
        <f t="shared" si="6"/>
        <v>0</v>
      </c>
      <c r="M36" s="1338">
        <f t="shared" si="6"/>
        <v>0</v>
      </c>
      <c r="N36" s="1338">
        <f t="shared" si="6"/>
        <v>0</v>
      </c>
      <c r="O36" s="1338">
        <f t="shared" si="6"/>
        <v>0</v>
      </c>
      <c r="P36" s="1338">
        <f t="shared" si="6"/>
        <v>0</v>
      </c>
      <c r="Q36" s="1338">
        <f t="shared" si="6"/>
        <v>0</v>
      </c>
      <c r="R36" s="1338">
        <f t="shared" si="6"/>
        <v>0</v>
      </c>
      <c r="S36" s="1338">
        <f t="shared" si="6"/>
        <v>0</v>
      </c>
      <c r="T36" s="1338">
        <f t="shared" si="6"/>
        <v>0</v>
      </c>
      <c r="U36" s="1338">
        <f t="shared" si="6"/>
        <v>0</v>
      </c>
      <c r="V36" s="1338">
        <f t="shared" si="6"/>
        <v>0</v>
      </c>
      <c r="W36" s="1339">
        <f t="shared" si="6"/>
        <v>0</v>
      </c>
      <c r="X36"/>
      <c r="Y36" s="950"/>
      <c r="AA36" s="1256"/>
    </row>
    <row r="37" spans="2:27" x14ac:dyDescent="0.35">
      <c r="B37" s="1520"/>
      <c r="C37" s="202"/>
      <c r="D37" s="221" t="s">
        <v>354</v>
      </c>
      <c r="E37" s="223"/>
      <c r="F37" s="573"/>
      <c r="G37" s="1776">
        <v>0.03</v>
      </c>
      <c r="H37" s="1336" t="str">
        <f>IFERROR(I37/'2A'!$P$39,"")</f>
        <v/>
      </c>
      <c r="I37" s="1340">
        <v>0</v>
      </c>
      <c r="J37" s="1338">
        <f t="shared" si="6"/>
        <v>0</v>
      </c>
      <c r="K37" s="1338">
        <f t="shared" si="6"/>
        <v>0</v>
      </c>
      <c r="L37" s="1338">
        <f t="shared" si="6"/>
        <v>0</v>
      </c>
      <c r="M37" s="1338">
        <f t="shared" si="6"/>
        <v>0</v>
      </c>
      <c r="N37" s="1338">
        <f t="shared" si="6"/>
        <v>0</v>
      </c>
      <c r="O37" s="1338">
        <f t="shared" si="6"/>
        <v>0</v>
      </c>
      <c r="P37" s="1338">
        <f t="shared" si="6"/>
        <v>0</v>
      </c>
      <c r="Q37" s="1338">
        <f t="shared" si="6"/>
        <v>0</v>
      </c>
      <c r="R37" s="1338">
        <f t="shared" si="6"/>
        <v>0</v>
      </c>
      <c r="S37" s="1338">
        <f t="shared" si="6"/>
        <v>0</v>
      </c>
      <c r="T37" s="1338">
        <f t="shared" si="6"/>
        <v>0</v>
      </c>
      <c r="U37" s="1338">
        <f t="shared" si="6"/>
        <v>0</v>
      </c>
      <c r="V37" s="1338">
        <f t="shared" si="6"/>
        <v>0</v>
      </c>
      <c r="W37" s="1339">
        <f t="shared" si="6"/>
        <v>0</v>
      </c>
      <c r="X37"/>
      <c r="Y37" s="950"/>
      <c r="AA37" s="1256"/>
    </row>
    <row r="38" spans="2:27" x14ac:dyDescent="0.35">
      <c r="B38" s="1520"/>
      <c r="C38" s="202"/>
      <c r="D38" s="221" t="s">
        <v>355</v>
      </c>
      <c r="E38" s="222"/>
      <c r="F38" s="573"/>
      <c r="G38" s="1776">
        <v>0.03</v>
      </c>
      <c r="H38" s="1336" t="str">
        <f>IFERROR(I38/'2A'!$P$39,"")</f>
        <v/>
      </c>
      <c r="I38" s="1340">
        <v>0</v>
      </c>
      <c r="J38" s="1338">
        <f t="shared" si="6"/>
        <v>0</v>
      </c>
      <c r="K38" s="1338">
        <f t="shared" si="6"/>
        <v>0</v>
      </c>
      <c r="L38" s="1338">
        <f>K38+(K38*$G38)</f>
        <v>0</v>
      </c>
      <c r="M38" s="1338">
        <f t="shared" si="6"/>
        <v>0</v>
      </c>
      <c r="N38" s="1338">
        <f t="shared" si="6"/>
        <v>0</v>
      </c>
      <c r="O38" s="1338">
        <f t="shared" si="6"/>
        <v>0</v>
      </c>
      <c r="P38" s="1338">
        <f t="shared" si="6"/>
        <v>0</v>
      </c>
      <c r="Q38" s="1338">
        <f t="shared" si="6"/>
        <v>0</v>
      </c>
      <c r="R38" s="1338">
        <f t="shared" si="6"/>
        <v>0</v>
      </c>
      <c r="S38" s="1338">
        <f t="shared" si="6"/>
        <v>0</v>
      </c>
      <c r="T38" s="1338">
        <f t="shared" si="6"/>
        <v>0</v>
      </c>
      <c r="U38" s="1338">
        <f t="shared" si="6"/>
        <v>0</v>
      </c>
      <c r="V38" s="1338">
        <f t="shared" si="6"/>
        <v>0</v>
      </c>
      <c r="W38" s="1339">
        <f t="shared" si="6"/>
        <v>0</v>
      </c>
      <c r="X38"/>
      <c r="Y38" s="950"/>
      <c r="AA38" s="1256"/>
    </row>
    <row r="39" spans="2:27" x14ac:dyDescent="0.35">
      <c r="B39" s="1520"/>
      <c r="C39" s="202"/>
      <c r="D39" s="221" t="s">
        <v>356</v>
      </c>
      <c r="E39" s="223"/>
      <c r="F39" s="573"/>
      <c r="G39" s="1776">
        <v>0.03</v>
      </c>
      <c r="H39" s="1336" t="str">
        <f>IFERROR(I39/'2A'!$P$39,"")</f>
        <v/>
      </c>
      <c r="I39" s="1340">
        <v>0</v>
      </c>
      <c r="J39" s="1338">
        <f t="shared" si="6"/>
        <v>0</v>
      </c>
      <c r="K39" s="1338">
        <f t="shared" si="6"/>
        <v>0</v>
      </c>
      <c r="L39" s="1338">
        <f t="shared" si="6"/>
        <v>0</v>
      </c>
      <c r="M39" s="1338">
        <f t="shared" si="6"/>
        <v>0</v>
      </c>
      <c r="N39" s="1338">
        <f t="shared" si="6"/>
        <v>0</v>
      </c>
      <c r="O39" s="1338">
        <f t="shared" si="6"/>
        <v>0</v>
      </c>
      <c r="P39" s="1338">
        <f t="shared" si="6"/>
        <v>0</v>
      </c>
      <c r="Q39" s="1338">
        <f t="shared" si="6"/>
        <v>0</v>
      </c>
      <c r="R39" s="1338">
        <f t="shared" si="6"/>
        <v>0</v>
      </c>
      <c r="S39" s="1338">
        <f t="shared" si="6"/>
        <v>0</v>
      </c>
      <c r="T39" s="1338">
        <f t="shared" si="6"/>
        <v>0</v>
      </c>
      <c r="U39" s="1338">
        <f t="shared" si="6"/>
        <v>0</v>
      </c>
      <c r="V39" s="1338">
        <f t="shared" si="6"/>
        <v>0</v>
      </c>
      <c r="W39" s="1339">
        <f t="shared" si="6"/>
        <v>0</v>
      </c>
      <c r="X39"/>
      <c r="Y39" s="950"/>
      <c r="AA39" s="1256"/>
    </row>
    <row r="40" spans="2:27" x14ac:dyDescent="0.35">
      <c r="B40" s="1520"/>
      <c r="C40" s="202"/>
      <c r="D40" s="221" t="s">
        <v>357</v>
      </c>
      <c r="E40" s="222"/>
      <c r="F40" s="573"/>
      <c r="G40" s="1776">
        <v>0.03</v>
      </c>
      <c r="H40" s="1336" t="str">
        <f>IFERROR(I40/'2A'!$P$39,"")</f>
        <v/>
      </c>
      <c r="I40" s="1340">
        <v>0</v>
      </c>
      <c r="J40" s="1338">
        <f t="shared" si="6"/>
        <v>0</v>
      </c>
      <c r="K40" s="1338">
        <f t="shared" si="6"/>
        <v>0</v>
      </c>
      <c r="L40" s="1338">
        <f t="shared" si="6"/>
        <v>0</v>
      </c>
      <c r="M40" s="1338">
        <f t="shared" si="6"/>
        <v>0</v>
      </c>
      <c r="N40" s="1338">
        <f t="shared" si="6"/>
        <v>0</v>
      </c>
      <c r="O40" s="1338">
        <f t="shared" si="6"/>
        <v>0</v>
      </c>
      <c r="P40" s="1338">
        <f t="shared" si="6"/>
        <v>0</v>
      </c>
      <c r="Q40" s="1338">
        <f t="shared" si="6"/>
        <v>0</v>
      </c>
      <c r="R40" s="1338">
        <f t="shared" si="6"/>
        <v>0</v>
      </c>
      <c r="S40" s="1338">
        <f t="shared" si="6"/>
        <v>0</v>
      </c>
      <c r="T40" s="1338">
        <f t="shared" si="6"/>
        <v>0</v>
      </c>
      <c r="U40" s="1338">
        <f t="shared" si="6"/>
        <v>0</v>
      </c>
      <c r="V40" s="1338">
        <f t="shared" si="6"/>
        <v>0</v>
      </c>
      <c r="W40" s="1339">
        <f t="shared" si="6"/>
        <v>0</v>
      </c>
      <c r="X40"/>
      <c r="Y40" s="950"/>
      <c r="AA40" s="1256"/>
    </row>
    <row r="41" spans="2:27" x14ac:dyDescent="0.35">
      <c r="B41" s="1520"/>
      <c r="C41" s="202"/>
      <c r="D41" s="221" t="s">
        <v>358</v>
      </c>
      <c r="E41" s="223"/>
      <c r="F41" s="573"/>
      <c r="G41" s="1776">
        <v>0.03</v>
      </c>
      <c r="H41" s="1336" t="str">
        <f>IFERROR(I41/'2A'!$P$39,"")</f>
        <v/>
      </c>
      <c r="I41" s="1340">
        <v>0</v>
      </c>
      <c r="J41" s="1338">
        <f t="shared" si="6"/>
        <v>0</v>
      </c>
      <c r="K41" s="1338">
        <f t="shared" si="6"/>
        <v>0</v>
      </c>
      <c r="L41" s="1338">
        <f t="shared" si="6"/>
        <v>0</v>
      </c>
      <c r="M41" s="1338">
        <f t="shared" si="6"/>
        <v>0</v>
      </c>
      <c r="N41" s="1338">
        <f t="shared" si="6"/>
        <v>0</v>
      </c>
      <c r="O41" s="1338">
        <f t="shared" si="6"/>
        <v>0</v>
      </c>
      <c r="P41" s="1338">
        <f t="shared" si="6"/>
        <v>0</v>
      </c>
      <c r="Q41" s="1338">
        <f t="shared" si="6"/>
        <v>0</v>
      </c>
      <c r="R41" s="1338">
        <f t="shared" si="6"/>
        <v>0</v>
      </c>
      <c r="S41" s="1338">
        <f t="shared" si="6"/>
        <v>0</v>
      </c>
      <c r="T41" s="1338">
        <f t="shared" si="6"/>
        <v>0</v>
      </c>
      <c r="U41" s="1338">
        <f t="shared" si="6"/>
        <v>0</v>
      </c>
      <c r="V41" s="1338">
        <f t="shared" si="6"/>
        <v>0</v>
      </c>
      <c r="W41" s="1339">
        <f t="shared" si="6"/>
        <v>0</v>
      </c>
      <c r="X41"/>
      <c r="Y41" s="950"/>
      <c r="AA41" s="1256"/>
    </row>
    <row r="42" spans="2:27" x14ac:dyDescent="0.35">
      <c r="B42" s="1520"/>
      <c r="C42" s="202"/>
      <c r="D42" s="221" t="s">
        <v>359</v>
      </c>
      <c r="E42" s="223"/>
      <c r="F42" s="573"/>
      <c r="G42" s="1776">
        <v>0.03</v>
      </c>
      <c r="H42" s="1336" t="str">
        <f>IFERROR(I42/'2A'!$P$39,"")</f>
        <v/>
      </c>
      <c r="I42" s="1340">
        <v>0</v>
      </c>
      <c r="J42" s="1338">
        <f t="shared" si="6"/>
        <v>0</v>
      </c>
      <c r="K42" s="1338">
        <f t="shared" si="6"/>
        <v>0</v>
      </c>
      <c r="L42" s="1338">
        <f t="shared" si="6"/>
        <v>0</v>
      </c>
      <c r="M42" s="1338">
        <f t="shared" si="6"/>
        <v>0</v>
      </c>
      <c r="N42" s="1338">
        <f t="shared" si="6"/>
        <v>0</v>
      </c>
      <c r="O42" s="1338">
        <f t="shared" si="6"/>
        <v>0</v>
      </c>
      <c r="P42" s="1338">
        <f t="shared" si="6"/>
        <v>0</v>
      </c>
      <c r="Q42" s="1338">
        <f t="shared" si="6"/>
        <v>0</v>
      </c>
      <c r="R42" s="1338">
        <f t="shared" si="6"/>
        <v>0</v>
      </c>
      <c r="S42" s="1338">
        <f t="shared" si="6"/>
        <v>0</v>
      </c>
      <c r="T42" s="1338">
        <f t="shared" si="6"/>
        <v>0</v>
      </c>
      <c r="U42" s="1338">
        <f t="shared" si="6"/>
        <v>0</v>
      </c>
      <c r="V42" s="1338">
        <f t="shared" si="6"/>
        <v>0</v>
      </c>
      <c r="W42" s="1339">
        <f t="shared" si="6"/>
        <v>0</v>
      </c>
      <c r="X42"/>
      <c r="Y42" s="950"/>
      <c r="AA42" s="1256"/>
    </row>
    <row r="43" spans="2:27" x14ac:dyDescent="0.35">
      <c r="B43" s="1520"/>
      <c r="C43" s="202"/>
      <c r="D43" s="221" t="s">
        <v>360</v>
      </c>
      <c r="E43" s="223"/>
      <c r="F43" s="573"/>
      <c r="G43" s="1776">
        <v>0.03</v>
      </c>
      <c r="H43" s="1336" t="str">
        <f>IFERROR(I43/'2A'!$P$39,"")</f>
        <v/>
      </c>
      <c r="I43" s="1340">
        <v>0</v>
      </c>
      <c r="J43" s="1338">
        <f t="shared" si="6"/>
        <v>0</v>
      </c>
      <c r="K43" s="1338">
        <f t="shared" si="6"/>
        <v>0</v>
      </c>
      <c r="L43" s="1338">
        <f t="shared" si="6"/>
        <v>0</v>
      </c>
      <c r="M43" s="1338">
        <f t="shared" si="6"/>
        <v>0</v>
      </c>
      <c r="N43" s="1338">
        <f t="shared" si="6"/>
        <v>0</v>
      </c>
      <c r="O43" s="1338">
        <f t="shared" si="6"/>
        <v>0</v>
      </c>
      <c r="P43" s="1338">
        <f t="shared" si="6"/>
        <v>0</v>
      </c>
      <c r="Q43" s="1338">
        <f t="shared" si="6"/>
        <v>0</v>
      </c>
      <c r="R43" s="1338">
        <f t="shared" si="6"/>
        <v>0</v>
      </c>
      <c r="S43" s="1338">
        <f t="shared" si="6"/>
        <v>0</v>
      </c>
      <c r="T43" s="1338">
        <f t="shared" si="6"/>
        <v>0</v>
      </c>
      <c r="U43" s="1338">
        <f t="shared" si="6"/>
        <v>0</v>
      </c>
      <c r="V43" s="1338">
        <f t="shared" si="6"/>
        <v>0</v>
      </c>
      <c r="W43" s="1339">
        <f t="shared" si="6"/>
        <v>0</v>
      </c>
      <c r="X43"/>
      <c r="Y43" s="950"/>
      <c r="AA43" s="1256"/>
    </row>
    <row r="44" spans="2:27" x14ac:dyDescent="0.35">
      <c r="B44" s="1520"/>
      <c r="C44" s="202"/>
      <c r="D44" s="221" t="s">
        <v>361</v>
      </c>
      <c r="E44" s="223"/>
      <c r="F44" s="573"/>
      <c r="G44" s="1776">
        <v>0.03</v>
      </c>
      <c r="H44" s="1336" t="str">
        <f>IFERROR(I44/'2A'!$P$39,"")</f>
        <v/>
      </c>
      <c r="I44" s="1340">
        <v>0</v>
      </c>
      <c r="J44" s="1338">
        <f t="shared" si="6"/>
        <v>0</v>
      </c>
      <c r="K44" s="1338">
        <f t="shared" si="6"/>
        <v>0</v>
      </c>
      <c r="L44" s="1338">
        <f t="shared" si="6"/>
        <v>0</v>
      </c>
      <c r="M44" s="1338">
        <f t="shared" si="6"/>
        <v>0</v>
      </c>
      <c r="N44" s="1338">
        <f t="shared" si="6"/>
        <v>0</v>
      </c>
      <c r="O44" s="1338">
        <f t="shared" si="6"/>
        <v>0</v>
      </c>
      <c r="P44" s="1338">
        <f t="shared" si="6"/>
        <v>0</v>
      </c>
      <c r="Q44" s="1338">
        <f t="shared" si="6"/>
        <v>0</v>
      </c>
      <c r="R44" s="1338">
        <f t="shared" si="6"/>
        <v>0</v>
      </c>
      <c r="S44" s="1338">
        <f t="shared" si="6"/>
        <v>0</v>
      </c>
      <c r="T44" s="1338">
        <f t="shared" si="6"/>
        <v>0</v>
      </c>
      <c r="U44" s="1338">
        <f t="shared" si="6"/>
        <v>0</v>
      </c>
      <c r="V44" s="1338">
        <f t="shared" si="6"/>
        <v>0</v>
      </c>
      <c r="W44" s="1339">
        <f t="shared" si="6"/>
        <v>0</v>
      </c>
      <c r="X44"/>
      <c r="Y44" s="950"/>
      <c r="AA44" s="1256"/>
    </row>
    <row r="45" spans="2:27" x14ac:dyDescent="0.35">
      <c r="B45" s="1520"/>
      <c r="C45" s="202"/>
      <c r="D45" s="221" t="s">
        <v>362</v>
      </c>
      <c r="E45" s="222"/>
      <c r="F45" s="573"/>
      <c r="G45" s="1776">
        <v>0.03</v>
      </c>
      <c r="H45" s="1336" t="str">
        <f>IFERROR(I45/'2A'!$P$39,"")</f>
        <v/>
      </c>
      <c r="I45" s="1340">
        <v>0</v>
      </c>
      <c r="J45" s="1338">
        <f t="shared" si="6"/>
        <v>0</v>
      </c>
      <c r="K45" s="1338">
        <f t="shared" si="6"/>
        <v>0</v>
      </c>
      <c r="L45" s="1338">
        <f t="shared" si="6"/>
        <v>0</v>
      </c>
      <c r="M45" s="1338">
        <f t="shared" si="6"/>
        <v>0</v>
      </c>
      <c r="N45" s="1338">
        <f t="shared" si="6"/>
        <v>0</v>
      </c>
      <c r="O45" s="1338">
        <f t="shared" si="6"/>
        <v>0</v>
      </c>
      <c r="P45" s="1338">
        <f t="shared" si="6"/>
        <v>0</v>
      </c>
      <c r="Q45" s="1338">
        <f t="shared" si="6"/>
        <v>0</v>
      </c>
      <c r="R45" s="1338">
        <f t="shared" si="6"/>
        <v>0</v>
      </c>
      <c r="S45" s="1338">
        <f t="shared" si="6"/>
        <v>0</v>
      </c>
      <c r="T45" s="1338">
        <f t="shared" si="6"/>
        <v>0</v>
      </c>
      <c r="U45" s="1338">
        <f t="shared" si="6"/>
        <v>0</v>
      </c>
      <c r="V45" s="1338">
        <f t="shared" si="6"/>
        <v>0</v>
      </c>
      <c r="W45" s="1339">
        <f t="shared" si="6"/>
        <v>0</v>
      </c>
      <c r="X45"/>
      <c r="Y45" s="950"/>
      <c r="AA45" s="1256"/>
    </row>
    <row r="46" spans="2:27" x14ac:dyDescent="0.35">
      <c r="B46" s="1520"/>
      <c r="C46" s="202"/>
      <c r="D46" s="221" t="s">
        <v>363</v>
      </c>
      <c r="E46" s="222"/>
      <c r="F46" s="573"/>
      <c r="G46" s="1776">
        <v>0.03</v>
      </c>
      <c r="H46" s="1336" t="str">
        <f>IFERROR(I46/'2A'!$P$39,"")</f>
        <v/>
      </c>
      <c r="I46" s="1340">
        <v>0</v>
      </c>
      <c r="J46" s="1338">
        <f t="shared" ref="J46:W50" si="7">I46+(I46*$G46)</f>
        <v>0</v>
      </c>
      <c r="K46" s="1338">
        <f t="shared" si="7"/>
        <v>0</v>
      </c>
      <c r="L46" s="1338">
        <f t="shared" si="7"/>
        <v>0</v>
      </c>
      <c r="M46" s="1338">
        <f t="shared" si="7"/>
        <v>0</v>
      </c>
      <c r="N46" s="1338">
        <f t="shared" si="7"/>
        <v>0</v>
      </c>
      <c r="O46" s="1338">
        <f t="shared" si="7"/>
        <v>0</v>
      </c>
      <c r="P46" s="1338">
        <f t="shared" si="7"/>
        <v>0</v>
      </c>
      <c r="Q46" s="1338">
        <f t="shared" si="7"/>
        <v>0</v>
      </c>
      <c r="R46" s="1338">
        <f t="shared" si="7"/>
        <v>0</v>
      </c>
      <c r="S46" s="1338">
        <f t="shared" si="7"/>
        <v>0</v>
      </c>
      <c r="T46" s="1338">
        <f t="shared" si="7"/>
        <v>0</v>
      </c>
      <c r="U46" s="1338">
        <f t="shared" si="7"/>
        <v>0</v>
      </c>
      <c r="V46" s="1338">
        <f t="shared" si="7"/>
        <v>0</v>
      </c>
      <c r="W46" s="1339">
        <f t="shared" si="7"/>
        <v>0</v>
      </c>
      <c r="X46"/>
      <c r="Y46" s="950"/>
      <c r="AA46" s="1256"/>
    </row>
    <row r="47" spans="2:27" x14ac:dyDescent="0.35">
      <c r="B47" s="1520"/>
      <c r="C47" s="1249"/>
      <c r="D47" s="221" t="s">
        <v>364</v>
      </c>
      <c r="E47" s="222"/>
      <c r="F47" s="573"/>
      <c r="G47" s="1776">
        <v>0.03</v>
      </c>
      <c r="H47" s="1336" t="str">
        <f>IFERROR(I47/'2A'!$P$39,"")</f>
        <v/>
      </c>
      <c r="I47" s="1340">
        <v>0</v>
      </c>
      <c r="J47" s="1338">
        <f t="shared" si="7"/>
        <v>0</v>
      </c>
      <c r="K47" s="1338">
        <f t="shared" si="7"/>
        <v>0</v>
      </c>
      <c r="L47" s="1338">
        <f t="shared" si="7"/>
        <v>0</v>
      </c>
      <c r="M47" s="1338">
        <f t="shared" si="7"/>
        <v>0</v>
      </c>
      <c r="N47" s="1338">
        <f t="shared" si="7"/>
        <v>0</v>
      </c>
      <c r="O47" s="1338">
        <f t="shared" si="7"/>
        <v>0</v>
      </c>
      <c r="P47" s="1338">
        <f t="shared" si="7"/>
        <v>0</v>
      </c>
      <c r="Q47" s="1338">
        <f t="shared" si="7"/>
        <v>0</v>
      </c>
      <c r="R47" s="1338">
        <f t="shared" si="7"/>
        <v>0</v>
      </c>
      <c r="S47" s="1338">
        <f t="shared" si="7"/>
        <v>0</v>
      </c>
      <c r="T47" s="1338">
        <f t="shared" si="7"/>
        <v>0</v>
      </c>
      <c r="U47" s="1338">
        <f t="shared" si="7"/>
        <v>0</v>
      </c>
      <c r="V47" s="1338">
        <f t="shared" si="7"/>
        <v>0</v>
      </c>
      <c r="W47" s="1339">
        <f t="shared" si="7"/>
        <v>0</v>
      </c>
      <c r="X47"/>
      <c r="Y47" s="950"/>
      <c r="AA47" s="1256"/>
    </row>
    <row r="48" spans="2:27" x14ac:dyDescent="0.35">
      <c r="B48" s="1520"/>
      <c r="C48" s="202"/>
      <c r="D48" s="221" t="s">
        <v>365</v>
      </c>
      <c r="E48" s="223"/>
      <c r="F48" s="573"/>
      <c r="G48" s="1776">
        <v>0.03</v>
      </c>
      <c r="H48" s="1336" t="str">
        <f>IFERROR(I48/'2A'!$P$39,"")</f>
        <v/>
      </c>
      <c r="I48" s="1340">
        <v>0</v>
      </c>
      <c r="J48" s="1338">
        <f t="shared" si="7"/>
        <v>0</v>
      </c>
      <c r="K48" s="1338">
        <f t="shared" si="7"/>
        <v>0</v>
      </c>
      <c r="L48" s="1338">
        <f t="shared" si="7"/>
        <v>0</v>
      </c>
      <c r="M48" s="1338">
        <f t="shared" si="7"/>
        <v>0</v>
      </c>
      <c r="N48" s="1338">
        <f t="shared" si="7"/>
        <v>0</v>
      </c>
      <c r="O48" s="1338">
        <f t="shared" si="7"/>
        <v>0</v>
      </c>
      <c r="P48" s="1338">
        <f t="shared" si="7"/>
        <v>0</v>
      </c>
      <c r="Q48" s="1338">
        <f t="shared" si="7"/>
        <v>0</v>
      </c>
      <c r="R48" s="1338">
        <f t="shared" si="7"/>
        <v>0</v>
      </c>
      <c r="S48" s="1338">
        <f t="shared" si="7"/>
        <v>0</v>
      </c>
      <c r="T48" s="1338">
        <f t="shared" si="7"/>
        <v>0</v>
      </c>
      <c r="U48" s="1338">
        <f t="shared" si="7"/>
        <v>0</v>
      </c>
      <c r="V48" s="1338">
        <f t="shared" si="7"/>
        <v>0</v>
      </c>
      <c r="W48" s="1339">
        <f t="shared" si="7"/>
        <v>0</v>
      </c>
      <c r="X48"/>
      <c r="Y48" s="950"/>
      <c r="AA48" s="1256"/>
    </row>
    <row r="49" spans="2:27" x14ac:dyDescent="0.35">
      <c r="B49" s="1520"/>
      <c r="C49" s="202"/>
      <c r="D49" s="221" t="s">
        <v>366</v>
      </c>
      <c r="E49" s="223"/>
      <c r="F49" s="573"/>
      <c r="G49" s="1776">
        <v>0.03</v>
      </c>
      <c r="H49" s="1336" t="str">
        <f>IFERROR(I49/'2A'!$P$39,"")</f>
        <v/>
      </c>
      <c r="I49" s="1340">
        <v>0</v>
      </c>
      <c r="J49" s="1338">
        <f t="shared" si="7"/>
        <v>0</v>
      </c>
      <c r="K49" s="1338">
        <f t="shared" si="7"/>
        <v>0</v>
      </c>
      <c r="L49" s="1338">
        <f t="shared" si="7"/>
        <v>0</v>
      </c>
      <c r="M49" s="1338">
        <f t="shared" si="7"/>
        <v>0</v>
      </c>
      <c r="N49" s="1338">
        <f t="shared" si="7"/>
        <v>0</v>
      </c>
      <c r="O49" s="1338">
        <f t="shared" si="7"/>
        <v>0</v>
      </c>
      <c r="P49" s="1338">
        <f t="shared" si="7"/>
        <v>0</v>
      </c>
      <c r="Q49" s="1338">
        <f t="shared" si="7"/>
        <v>0</v>
      </c>
      <c r="R49" s="1338">
        <f t="shared" si="7"/>
        <v>0</v>
      </c>
      <c r="S49" s="1338">
        <f t="shared" si="7"/>
        <v>0</v>
      </c>
      <c r="T49" s="1338">
        <f t="shared" si="7"/>
        <v>0</v>
      </c>
      <c r="U49" s="1338">
        <f t="shared" si="7"/>
        <v>0</v>
      </c>
      <c r="V49" s="1338">
        <f t="shared" si="7"/>
        <v>0</v>
      </c>
      <c r="W49" s="1339">
        <f t="shared" si="7"/>
        <v>0</v>
      </c>
      <c r="X49"/>
      <c r="Y49" s="950"/>
      <c r="AA49" s="1256"/>
    </row>
    <row r="50" spans="2:27" ht="15" thickBot="1" x14ac:dyDescent="0.4">
      <c r="B50" s="1520"/>
      <c r="C50" s="202"/>
      <c r="D50" s="224" t="s">
        <v>218</v>
      </c>
      <c r="E50" s="225"/>
      <c r="F50" s="573"/>
      <c r="G50" s="1138">
        <v>0.03</v>
      </c>
      <c r="H50" s="1341" t="str">
        <f>IFERROR(I50/'2A'!$P$39,"")</f>
        <v/>
      </c>
      <c r="I50" s="1342">
        <v>0</v>
      </c>
      <c r="J50" s="1343">
        <f t="shared" si="7"/>
        <v>0</v>
      </c>
      <c r="K50" s="1343">
        <f t="shared" si="7"/>
        <v>0</v>
      </c>
      <c r="L50" s="1343">
        <f t="shared" si="7"/>
        <v>0</v>
      </c>
      <c r="M50" s="1343">
        <f t="shared" si="7"/>
        <v>0</v>
      </c>
      <c r="N50" s="1343">
        <f t="shared" si="7"/>
        <v>0</v>
      </c>
      <c r="O50" s="1343">
        <f t="shared" si="7"/>
        <v>0</v>
      </c>
      <c r="P50" s="1343">
        <f t="shared" si="7"/>
        <v>0</v>
      </c>
      <c r="Q50" s="1343">
        <f t="shared" si="7"/>
        <v>0</v>
      </c>
      <c r="R50" s="1343">
        <f t="shared" si="7"/>
        <v>0</v>
      </c>
      <c r="S50" s="1343">
        <f t="shared" si="7"/>
        <v>0</v>
      </c>
      <c r="T50" s="1343">
        <f t="shared" si="7"/>
        <v>0</v>
      </c>
      <c r="U50" s="1343">
        <f t="shared" si="7"/>
        <v>0</v>
      </c>
      <c r="V50" s="1343">
        <f t="shared" si="7"/>
        <v>0</v>
      </c>
      <c r="W50" s="1344">
        <f t="shared" si="7"/>
        <v>0</v>
      </c>
      <c r="X50"/>
      <c r="Y50" s="950"/>
      <c r="AA50" s="1256"/>
    </row>
    <row r="51" spans="2:27" ht="15" thickBot="1" x14ac:dyDescent="0.4">
      <c r="B51" s="1520"/>
      <c r="C51" s="202"/>
      <c r="D51" s="198" t="s">
        <v>367</v>
      </c>
      <c r="E51" s="209"/>
      <c r="F51" s="210"/>
      <c r="G51" s="210"/>
      <c r="H51" s="1345" t="str">
        <f>IFERROR(I51/'2A'!$P$39,"")</f>
        <v/>
      </c>
      <c r="I51" s="1346">
        <f>SUM(I30:I50)</f>
        <v>0</v>
      </c>
      <c r="J51" s="1347">
        <f t="shared" ref="J51:W51" si="8">SUM(J30:J50)</f>
        <v>0</v>
      </c>
      <c r="K51" s="1347">
        <f t="shared" si="8"/>
        <v>0</v>
      </c>
      <c r="L51" s="1347">
        <f t="shared" si="8"/>
        <v>0</v>
      </c>
      <c r="M51" s="1347">
        <f t="shared" si="8"/>
        <v>0</v>
      </c>
      <c r="N51" s="1347">
        <f t="shared" si="8"/>
        <v>0</v>
      </c>
      <c r="O51" s="1347">
        <f t="shared" si="8"/>
        <v>0</v>
      </c>
      <c r="P51" s="1347">
        <f t="shared" si="8"/>
        <v>0</v>
      </c>
      <c r="Q51" s="1347">
        <f t="shared" si="8"/>
        <v>0</v>
      </c>
      <c r="R51" s="1347">
        <f t="shared" si="8"/>
        <v>0</v>
      </c>
      <c r="S51" s="1347">
        <f t="shared" si="8"/>
        <v>0</v>
      </c>
      <c r="T51" s="1347">
        <f t="shared" si="8"/>
        <v>0</v>
      </c>
      <c r="U51" s="1347">
        <f t="shared" si="8"/>
        <v>0</v>
      </c>
      <c r="V51" s="1347">
        <f t="shared" si="8"/>
        <v>0</v>
      </c>
      <c r="W51" s="1348">
        <f t="shared" si="8"/>
        <v>0</v>
      </c>
      <c r="X51"/>
      <c r="Y51" s="950"/>
    </row>
    <row r="52" spans="2:27" ht="15" thickBot="1" x14ac:dyDescent="0.4">
      <c r="B52" s="1520"/>
      <c r="C52" s="202"/>
      <c r="D52" s="198"/>
      <c r="E52" s="209"/>
      <c r="F52" s="218"/>
      <c r="G52"/>
      <c r="H52" s="202"/>
      <c r="I52" s="1257"/>
      <c r="J52" s="1258"/>
      <c r="K52" s="1258"/>
      <c r="L52" s="1258"/>
      <c r="M52" s="1258"/>
      <c r="N52" s="1258"/>
      <c r="O52" s="1258"/>
      <c r="P52" s="1258"/>
      <c r="Q52" s="1258"/>
      <c r="R52" s="1258"/>
      <c r="S52" s="1258"/>
      <c r="T52" s="1258"/>
      <c r="U52" s="1258"/>
      <c r="V52" s="1258"/>
      <c r="W52" s="1259"/>
      <c r="X52"/>
      <c r="Y52" s="950"/>
    </row>
    <row r="53" spans="2:27" ht="7.5" customHeight="1" thickBot="1" x14ac:dyDescent="0.4">
      <c r="B53" s="1520"/>
      <c r="C53" s="202"/>
      <c r="D53" s="198"/>
      <c r="E53" s="209"/>
      <c r="F53" s="218"/>
      <c r="G53"/>
      <c r="H53" s="202"/>
      <c r="I53" s="454"/>
      <c r="J53" s="454"/>
      <c r="K53" s="454"/>
      <c r="L53" s="454"/>
      <c r="M53" s="454"/>
      <c r="N53" s="454"/>
      <c r="O53" s="454"/>
      <c r="P53" s="454"/>
      <c r="Q53" s="454"/>
      <c r="R53" s="454"/>
      <c r="S53" s="454"/>
      <c r="T53" s="454"/>
      <c r="U53" s="454"/>
      <c r="V53" s="454"/>
      <c r="W53" s="454"/>
      <c r="X53"/>
      <c r="Y53" s="950"/>
    </row>
    <row r="54" spans="2:27" ht="9" customHeight="1" x14ac:dyDescent="0.35">
      <c r="B54" s="1519"/>
      <c r="C54" s="1248"/>
      <c r="D54" s="529"/>
      <c r="E54" s="529"/>
      <c r="F54" s="529"/>
      <c r="G54" s="529"/>
      <c r="H54" s="529"/>
      <c r="I54" s="529"/>
      <c r="J54" s="529"/>
      <c r="K54" s="529"/>
      <c r="L54" s="529"/>
      <c r="M54" s="529"/>
      <c r="N54" s="529"/>
      <c r="O54" s="529"/>
      <c r="P54" s="529"/>
      <c r="Q54" s="529"/>
      <c r="R54" s="529"/>
      <c r="S54" s="529"/>
      <c r="T54" s="529"/>
      <c r="U54" s="529"/>
      <c r="V54" s="529"/>
      <c r="W54" s="529"/>
      <c r="X54" s="1246"/>
      <c r="Y54" s="1250"/>
    </row>
    <row r="55" spans="2:27" ht="18.5" x14ac:dyDescent="0.45">
      <c r="B55" s="1520"/>
      <c r="C55" s="232"/>
      <c r="D55" s="2139" t="s">
        <v>908</v>
      </c>
      <c r="E55" s="2139"/>
      <c r="F55" s="2139"/>
      <c r="G55" s="2139"/>
      <c r="H55" s="2139"/>
      <c r="I55" s="2139"/>
      <c r="J55" s="2139"/>
      <c r="K55" s="2139"/>
      <c r="L55" s="2139"/>
      <c r="M55" s="2139"/>
      <c r="N55" s="2139"/>
      <c r="O55" s="2139"/>
      <c r="P55" s="2139"/>
      <c r="Q55" s="2139"/>
      <c r="R55" s="2139"/>
      <c r="S55" s="2139"/>
      <c r="T55" s="2139"/>
      <c r="U55" s="2139"/>
      <c r="V55" s="2139"/>
      <c r="W55" s="2139"/>
      <c r="X55" s="202"/>
      <c r="Y55" s="203"/>
    </row>
    <row r="56" spans="2:27" x14ac:dyDescent="0.35">
      <c r="B56" s="1520"/>
      <c r="C56" s="1176"/>
      <c r="D56" s="571" t="s">
        <v>884</v>
      </c>
      <c r="E56" s="195"/>
      <c r="F56" s="195"/>
      <c r="G56" s="195"/>
      <c r="H56" s="195"/>
      <c r="I56" s="195"/>
      <c r="J56" s="195"/>
      <c r="K56" s="195"/>
      <c r="L56" s="196"/>
      <c r="M56" s="195"/>
      <c r="N56" s="195"/>
      <c r="O56" s="195"/>
      <c r="P56" s="195"/>
      <c r="Q56" s="195"/>
      <c r="R56" s="195"/>
      <c r="S56" s="195"/>
      <c r="T56" s="195"/>
      <c r="U56" s="195"/>
      <c r="V56" s="195"/>
      <c r="W56" s="195"/>
      <c r="X56"/>
      <c r="Y56" s="950"/>
    </row>
    <row r="57" spans="2:27" ht="7.5" customHeight="1" thickBot="1" x14ac:dyDescent="0.4">
      <c r="B57" s="1520"/>
      <c r="C57" s="112"/>
      <c r="D57" s="112"/>
      <c r="E57" s="112"/>
      <c r="F57" s="112"/>
      <c r="G57" s="112"/>
      <c r="H57" s="112"/>
      <c r="I57" s="112"/>
      <c r="J57" s="112"/>
      <c r="K57" s="112"/>
      <c r="L57" s="112"/>
      <c r="M57" s="112"/>
      <c r="N57" s="112"/>
      <c r="O57" s="112"/>
      <c r="P57" s="112"/>
      <c r="Q57" s="112"/>
      <c r="R57" s="112"/>
      <c r="S57" s="112"/>
      <c r="T57" s="112"/>
      <c r="U57" s="112"/>
      <c r="V57" s="112"/>
      <c r="W57" s="112"/>
      <c r="X57" s="112"/>
      <c r="Y57" s="537"/>
    </row>
    <row r="58" spans="2:27" ht="36.5" thickBot="1" x14ac:dyDescent="0.4">
      <c r="B58" s="1520"/>
      <c r="C58" s="1176"/>
      <c r="D58" s="2420" t="s">
        <v>685</v>
      </c>
      <c r="E58" s="2420"/>
      <c r="F58" s="209"/>
      <c r="G58" s="538" t="s">
        <v>336</v>
      </c>
      <c r="H58" s="197" t="s">
        <v>346</v>
      </c>
      <c r="I58" s="191" t="s">
        <v>328</v>
      </c>
      <c r="J58" s="531" t="s">
        <v>329</v>
      </c>
      <c r="K58" s="531" t="s">
        <v>330</v>
      </c>
      <c r="L58" s="531" t="s">
        <v>331</v>
      </c>
      <c r="M58" s="531" t="s">
        <v>332</v>
      </c>
      <c r="N58" s="531" t="s">
        <v>333</v>
      </c>
      <c r="O58" s="531" t="s">
        <v>334</v>
      </c>
      <c r="P58" s="531" t="s">
        <v>383</v>
      </c>
      <c r="Q58" s="531" t="s">
        <v>384</v>
      </c>
      <c r="R58" s="531" t="s">
        <v>385</v>
      </c>
      <c r="S58" s="531" t="s">
        <v>386</v>
      </c>
      <c r="T58" s="531" t="s">
        <v>387</v>
      </c>
      <c r="U58" s="531" t="s">
        <v>388</v>
      </c>
      <c r="V58" s="531" t="s">
        <v>389</v>
      </c>
      <c r="W58" s="200" t="s">
        <v>390</v>
      </c>
      <c r="X58"/>
      <c r="Y58" s="950"/>
    </row>
    <row r="59" spans="2:27" x14ac:dyDescent="0.35">
      <c r="B59" s="1520"/>
      <c r="C59" s="1176"/>
      <c r="D59" s="2421"/>
      <c r="E59" s="2421"/>
      <c r="F59" s="574"/>
      <c r="G59" s="1136">
        <v>0.03</v>
      </c>
      <c r="H59" s="1334" t="str">
        <f>IFERROR(I59/'2A'!$P$39,"")</f>
        <v/>
      </c>
      <c r="I59" s="1531">
        <v>0</v>
      </c>
      <c r="J59" s="1325">
        <f t="shared" ref="J59:W60" si="9">I59+(I59*$G59)</f>
        <v>0</v>
      </c>
      <c r="K59" s="1325">
        <f t="shared" si="9"/>
        <v>0</v>
      </c>
      <c r="L59" s="1325">
        <f t="shared" si="9"/>
        <v>0</v>
      </c>
      <c r="M59" s="1325">
        <f t="shared" si="9"/>
        <v>0</v>
      </c>
      <c r="N59" s="1325">
        <f t="shared" si="9"/>
        <v>0</v>
      </c>
      <c r="O59" s="1325">
        <f t="shared" si="9"/>
        <v>0</v>
      </c>
      <c r="P59" s="1325">
        <f t="shared" si="9"/>
        <v>0</v>
      </c>
      <c r="Q59" s="1325">
        <f t="shared" si="9"/>
        <v>0</v>
      </c>
      <c r="R59" s="1325">
        <f t="shared" si="9"/>
        <v>0</v>
      </c>
      <c r="S59" s="1325">
        <f t="shared" si="9"/>
        <v>0</v>
      </c>
      <c r="T59" s="1325">
        <f t="shared" si="9"/>
        <v>0</v>
      </c>
      <c r="U59" s="1325">
        <f t="shared" si="9"/>
        <v>0</v>
      </c>
      <c r="V59" s="1325">
        <f t="shared" si="9"/>
        <v>0</v>
      </c>
      <c r="W59" s="1326">
        <f t="shared" si="9"/>
        <v>0</v>
      </c>
      <c r="X59"/>
      <c r="Y59" s="950"/>
    </row>
    <row r="60" spans="2:27" ht="15" thickBot="1" x14ac:dyDescent="0.4">
      <c r="B60" s="1520"/>
      <c r="C60" s="1176"/>
      <c r="D60" s="2422"/>
      <c r="E60" s="2422"/>
      <c r="F60" s="573"/>
      <c r="G60" s="1138">
        <v>0.03</v>
      </c>
      <c r="H60" s="1341" t="str">
        <f>IFERROR(I60/'2A'!$P$39,"")</f>
        <v/>
      </c>
      <c r="I60" s="1532">
        <v>0</v>
      </c>
      <c r="J60" s="1328">
        <f t="shared" si="9"/>
        <v>0</v>
      </c>
      <c r="K60" s="1328">
        <f t="shared" si="9"/>
        <v>0</v>
      </c>
      <c r="L60" s="1328">
        <f t="shared" si="9"/>
        <v>0</v>
      </c>
      <c r="M60" s="1328">
        <f t="shared" si="9"/>
        <v>0</v>
      </c>
      <c r="N60" s="1328">
        <f t="shared" si="9"/>
        <v>0</v>
      </c>
      <c r="O60" s="1328">
        <f t="shared" si="9"/>
        <v>0</v>
      </c>
      <c r="P60" s="1328">
        <f t="shared" si="9"/>
        <v>0</v>
      </c>
      <c r="Q60" s="1328">
        <f t="shared" si="9"/>
        <v>0</v>
      </c>
      <c r="R60" s="1328">
        <f t="shared" si="9"/>
        <v>0</v>
      </c>
      <c r="S60" s="1328">
        <f t="shared" si="9"/>
        <v>0</v>
      </c>
      <c r="T60" s="1328">
        <f t="shared" si="9"/>
        <v>0</v>
      </c>
      <c r="U60" s="1328">
        <f t="shared" si="9"/>
        <v>0</v>
      </c>
      <c r="V60" s="1328">
        <f t="shared" si="9"/>
        <v>0</v>
      </c>
      <c r="W60" s="1329">
        <f t="shared" si="9"/>
        <v>0</v>
      </c>
      <c r="X60"/>
      <c r="Y60" s="950"/>
    </row>
    <row r="61" spans="2:27" ht="15" thickBot="1" x14ac:dyDescent="0.4">
      <c r="B61" s="1520"/>
      <c r="C61" s="1176"/>
      <c r="D61" s="198" t="s">
        <v>684</v>
      </c>
      <c r="E61" s="209"/>
      <c r="F61" s="209"/>
      <c r="G61" s="209"/>
      <c r="H61" s="1345" t="str">
        <f>IFERROR(I61/#REF!,"")</f>
        <v/>
      </c>
      <c r="I61" s="1349">
        <f>SUM(I59:I60)</f>
        <v>0</v>
      </c>
      <c r="J61" s="1350">
        <f t="shared" ref="J61:W61" si="10">SUM(J59:J60)</f>
        <v>0</v>
      </c>
      <c r="K61" s="1350">
        <f t="shared" si="10"/>
        <v>0</v>
      </c>
      <c r="L61" s="1350">
        <f t="shared" si="10"/>
        <v>0</v>
      </c>
      <c r="M61" s="1350">
        <f t="shared" si="10"/>
        <v>0</v>
      </c>
      <c r="N61" s="1350">
        <f t="shared" si="10"/>
        <v>0</v>
      </c>
      <c r="O61" s="1350">
        <f t="shared" si="10"/>
        <v>0</v>
      </c>
      <c r="P61" s="1350">
        <f t="shared" si="10"/>
        <v>0</v>
      </c>
      <c r="Q61" s="1350">
        <f t="shared" si="10"/>
        <v>0</v>
      </c>
      <c r="R61" s="1350">
        <f t="shared" si="10"/>
        <v>0</v>
      </c>
      <c r="S61" s="1350">
        <f t="shared" si="10"/>
        <v>0</v>
      </c>
      <c r="T61" s="1350">
        <f t="shared" si="10"/>
        <v>0</v>
      </c>
      <c r="U61" s="1350">
        <f t="shared" si="10"/>
        <v>0</v>
      </c>
      <c r="V61" s="1350">
        <f t="shared" si="10"/>
        <v>0</v>
      </c>
      <c r="W61" s="1351">
        <f t="shared" si="10"/>
        <v>0</v>
      </c>
      <c r="X61"/>
      <c r="Y61" s="950"/>
    </row>
    <row r="62" spans="2:27" ht="15" thickBot="1" x14ac:dyDescent="0.4">
      <c r="B62" s="1520"/>
      <c r="C62" s="1176"/>
      <c r="D62" s="198"/>
      <c r="E62" s="209"/>
      <c r="F62" s="209"/>
      <c r="G62" s="209"/>
      <c r="H62" s="229"/>
      <c r="I62" s="454"/>
      <c r="J62" s="454"/>
      <c r="K62" s="454"/>
      <c r="L62" s="454"/>
      <c r="M62" s="454"/>
      <c r="N62" s="454"/>
      <c r="O62" s="454"/>
      <c r="P62" s="454"/>
      <c r="Q62" s="454"/>
      <c r="R62" s="454"/>
      <c r="S62" s="454"/>
      <c r="T62" s="454"/>
      <c r="U62" s="454"/>
      <c r="V62" s="454"/>
      <c r="W62" s="454"/>
      <c r="X62"/>
      <c r="Y62" s="950"/>
    </row>
    <row r="63" spans="2:27" x14ac:dyDescent="0.35">
      <c r="B63" s="1520"/>
      <c r="C63" s="1176"/>
      <c r="D63" s="226" t="s">
        <v>368</v>
      </c>
      <c r="E63" s="227"/>
      <c r="F63" s="574"/>
      <c r="G63" s="1136">
        <v>0.03</v>
      </c>
      <c r="H63" s="1334" t="str">
        <f>IFERROR(I63/'2A'!$P$39,"")</f>
        <v/>
      </c>
      <c r="I63" s="1531">
        <v>0</v>
      </c>
      <c r="J63" s="1325">
        <f t="shared" ref="J63:W64" si="11">I63+(I63*$G63)</f>
        <v>0</v>
      </c>
      <c r="K63" s="1325">
        <f t="shared" si="11"/>
        <v>0</v>
      </c>
      <c r="L63" s="1325">
        <f t="shared" si="11"/>
        <v>0</v>
      </c>
      <c r="M63" s="1325">
        <f t="shared" si="11"/>
        <v>0</v>
      </c>
      <c r="N63" s="1325">
        <f t="shared" si="11"/>
        <v>0</v>
      </c>
      <c r="O63" s="1325">
        <f t="shared" si="11"/>
        <v>0</v>
      </c>
      <c r="P63" s="1325">
        <f t="shared" si="11"/>
        <v>0</v>
      </c>
      <c r="Q63" s="1325">
        <f t="shared" si="11"/>
        <v>0</v>
      </c>
      <c r="R63" s="1325">
        <f t="shared" si="11"/>
        <v>0</v>
      </c>
      <c r="S63" s="1325">
        <f t="shared" si="11"/>
        <v>0</v>
      </c>
      <c r="T63" s="1325">
        <f t="shared" si="11"/>
        <v>0</v>
      </c>
      <c r="U63" s="1325">
        <f t="shared" si="11"/>
        <v>0</v>
      </c>
      <c r="V63" s="1325">
        <f t="shared" si="11"/>
        <v>0</v>
      </c>
      <c r="W63" s="1326">
        <f t="shared" si="11"/>
        <v>0</v>
      </c>
      <c r="X63"/>
      <c r="Y63" s="950"/>
    </row>
    <row r="64" spans="2:27" ht="15" thickBot="1" x14ac:dyDescent="0.4">
      <c r="B64" s="1520"/>
      <c r="C64" s="1176"/>
      <c r="D64" s="228" t="s">
        <v>369</v>
      </c>
      <c r="E64" s="225"/>
      <c r="F64" s="573"/>
      <c r="G64" s="1777">
        <v>0.03</v>
      </c>
      <c r="H64" s="1341" t="str">
        <f>IFERROR(I64/'2A'!$P$39,"")</f>
        <v/>
      </c>
      <c r="I64" s="1352">
        <v>0</v>
      </c>
      <c r="J64" s="1343">
        <f t="shared" si="11"/>
        <v>0</v>
      </c>
      <c r="K64" s="1343">
        <f t="shared" si="11"/>
        <v>0</v>
      </c>
      <c r="L64" s="1343">
        <f t="shared" si="11"/>
        <v>0</v>
      </c>
      <c r="M64" s="1343">
        <f t="shared" si="11"/>
        <v>0</v>
      </c>
      <c r="N64" s="1343">
        <f t="shared" si="11"/>
        <v>0</v>
      </c>
      <c r="O64" s="1343">
        <f t="shared" si="11"/>
        <v>0</v>
      </c>
      <c r="P64" s="1343">
        <f t="shared" si="11"/>
        <v>0</v>
      </c>
      <c r="Q64" s="1343">
        <f t="shared" si="11"/>
        <v>0</v>
      </c>
      <c r="R64" s="1343">
        <f t="shared" si="11"/>
        <v>0</v>
      </c>
      <c r="S64" s="1343">
        <f t="shared" si="11"/>
        <v>0</v>
      </c>
      <c r="T64" s="1343">
        <f t="shared" si="11"/>
        <v>0</v>
      </c>
      <c r="U64" s="1343">
        <f t="shared" si="11"/>
        <v>0</v>
      </c>
      <c r="V64" s="1343">
        <f t="shared" si="11"/>
        <v>0</v>
      </c>
      <c r="W64" s="1344">
        <f t="shared" si="11"/>
        <v>0</v>
      </c>
      <c r="X64"/>
      <c r="Y64" s="950"/>
    </row>
    <row r="65" spans="2:25" ht="15" thickBot="1" x14ac:dyDescent="0.4">
      <c r="B65" s="1520"/>
      <c r="C65" s="1176"/>
      <c r="D65" s="198" t="s">
        <v>370</v>
      </c>
      <c r="E65" s="209"/>
      <c r="F65" s="209"/>
      <c r="G65" s="209"/>
      <c r="H65" s="1751" t="str">
        <f>IFERROR(I65/#REF!,"")</f>
        <v/>
      </c>
      <c r="I65" s="1353">
        <f>SUM(I63:I64)</f>
        <v>0</v>
      </c>
      <c r="J65" s="1354">
        <f t="shared" ref="J65:W65" si="12">SUM(J63:J64)</f>
        <v>0</v>
      </c>
      <c r="K65" s="1354">
        <f t="shared" si="12"/>
        <v>0</v>
      </c>
      <c r="L65" s="1354">
        <f t="shared" si="12"/>
        <v>0</v>
      </c>
      <c r="M65" s="1354">
        <f t="shared" si="12"/>
        <v>0</v>
      </c>
      <c r="N65" s="1354">
        <f t="shared" si="12"/>
        <v>0</v>
      </c>
      <c r="O65" s="1354">
        <f t="shared" si="12"/>
        <v>0</v>
      </c>
      <c r="P65" s="1354">
        <f t="shared" si="12"/>
        <v>0</v>
      </c>
      <c r="Q65" s="1354">
        <f t="shared" si="12"/>
        <v>0</v>
      </c>
      <c r="R65" s="1354">
        <f t="shared" si="12"/>
        <v>0</v>
      </c>
      <c r="S65" s="1354">
        <f t="shared" si="12"/>
        <v>0</v>
      </c>
      <c r="T65" s="1354">
        <f t="shared" si="12"/>
        <v>0</v>
      </c>
      <c r="U65" s="1354">
        <f t="shared" si="12"/>
        <v>0</v>
      </c>
      <c r="V65" s="1354">
        <f t="shared" si="12"/>
        <v>0</v>
      </c>
      <c r="W65" s="1355">
        <f t="shared" si="12"/>
        <v>0</v>
      </c>
      <c r="X65"/>
      <c r="Y65" s="950"/>
    </row>
    <row r="66" spans="2:25" ht="15" thickBot="1" x14ac:dyDescent="0.4">
      <c r="B66" s="1520"/>
      <c r="C66" s="1176"/>
      <c r="D66" s="198"/>
      <c r="E66" s="209"/>
      <c r="F66" s="209"/>
      <c r="G66" s="209"/>
      <c r="H66" s="229"/>
      <c r="I66" s="454"/>
      <c r="J66" s="454"/>
      <c r="K66" s="454"/>
      <c r="L66" s="454"/>
      <c r="M66" s="454"/>
      <c r="N66" s="454"/>
      <c r="O66" s="454"/>
      <c r="P66" s="454"/>
      <c r="Q66" s="454"/>
      <c r="R66" s="454"/>
      <c r="S66" s="454"/>
      <c r="T66" s="454"/>
      <c r="U66" s="454"/>
      <c r="V66" s="454"/>
      <c r="W66" s="454"/>
      <c r="X66"/>
      <c r="Y66" s="950"/>
    </row>
    <row r="67" spans="2:25" ht="15" thickBot="1" x14ac:dyDescent="0.4">
      <c r="B67" s="1520"/>
      <c r="C67" s="202"/>
      <c r="D67" s="230" t="s">
        <v>371</v>
      </c>
      <c r="E67" s="212"/>
      <c r="F67" s="450"/>
      <c r="G67" s="1778">
        <v>0</v>
      </c>
      <c r="H67" s="212"/>
      <c r="I67" s="1356">
        <v>0</v>
      </c>
      <c r="J67" s="1357">
        <f t="shared" ref="J67:W67" si="13">I67+(I67*$G67)</f>
        <v>0</v>
      </c>
      <c r="K67" s="1357">
        <f t="shared" si="13"/>
        <v>0</v>
      </c>
      <c r="L67" s="1357">
        <f t="shared" si="13"/>
        <v>0</v>
      </c>
      <c r="M67" s="1357">
        <f t="shared" si="13"/>
        <v>0</v>
      </c>
      <c r="N67" s="1357">
        <f t="shared" si="13"/>
        <v>0</v>
      </c>
      <c r="O67" s="1357">
        <f t="shared" si="13"/>
        <v>0</v>
      </c>
      <c r="P67" s="1357">
        <f t="shared" si="13"/>
        <v>0</v>
      </c>
      <c r="Q67" s="1357">
        <f t="shared" si="13"/>
        <v>0</v>
      </c>
      <c r="R67" s="1357">
        <f t="shared" si="13"/>
        <v>0</v>
      </c>
      <c r="S67" s="1357">
        <f t="shared" si="13"/>
        <v>0</v>
      </c>
      <c r="T67" s="1357">
        <f t="shared" si="13"/>
        <v>0</v>
      </c>
      <c r="U67" s="1357">
        <f t="shared" si="13"/>
        <v>0</v>
      </c>
      <c r="V67" s="1357">
        <f t="shared" si="13"/>
        <v>0</v>
      </c>
      <c r="W67" s="1358">
        <f t="shared" si="13"/>
        <v>0</v>
      </c>
      <c r="X67"/>
      <c r="Y67" s="950"/>
    </row>
    <row r="68" spans="2:25" ht="15.5" thickTop="1" thickBot="1" x14ac:dyDescent="0.4">
      <c r="B68" s="1520"/>
      <c r="C68" s="202"/>
      <c r="D68" s="217" t="s">
        <v>372</v>
      </c>
      <c r="E68" s="209"/>
      <c r="F68" s="209"/>
      <c r="G68" s="209"/>
      <c r="H68" s="210" t="s">
        <v>338</v>
      </c>
      <c r="I68" s="1359">
        <f>I51+I61+I65+I67</f>
        <v>0</v>
      </c>
      <c r="J68" s="1360">
        <f t="shared" ref="J68:W68" si="14">J51+J61+J65+J67</f>
        <v>0</v>
      </c>
      <c r="K68" s="1360">
        <f t="shared" si="14"/>
        <v>0</v>
      </c>
      <c r="L68" s="1360">
        <f t="shared" si="14"/>
        <v>0</v>
      </c>
      <c r="M68" s="1360">
        <f t="shared" si="14"/>
        <v>0</v>
      </c>
      <c r="N68" s="1360">
        <f t="shared" si="14"/>
        <v>0</v>
      </c>
      <c r="O68" s="1360">
        <f t="shared" si="14"/>
        <v>0</v>
      </c>
      <c r="P68" s="1360">
        <f t="shared" si="14"/>
        <v>0</v>
      </c>
      <c r="Q68" s="1360">
        <f t="shared" si="14"/>
        <v>0</v>
      </c>
      <c r="R68" s="1360">
        <f t="shared" si="14"/>
        <v>0</v>
      </c>
      <c r="S68" s="1360">
        <f t="shared" si="14"/>
        <v>0</v>
      </c>
      <c r="T68" s="1360">
        <f t="shared" si="14"/>
        <v>0</v>
      </c>
      <c r="U68" s="1360">
        <f t="shared" si="14"/>
        <v>0</v>
      </c>
      <c r="V68" s="1360">
        <f t="shared" si="14"/>
        <v>0</v>
      </c>
      <c r="W68" s="1361">
        <f t="shared" si="14"/>
        <v>0</v>
      </c>
      <c r="X68"/>
      <c r="Y68" s="950"/>
    </row>
    <row r="69" spans="2:25" ht="7.5" customHeight="1" thickBot="1" x14ac:dyDescent="0.4">
      <c r="B69" s="1520"/>
      <c r="C69" s="202"/>
      <c r="D69" s="209"/>
      <c r="E69" s="209"/>
      <c r="F69" s="209"/>
      <c r="G69" s="209"/>
      <c r="H69" s="209"/>
      <c r="I69" s="539"/>
      <c r="J69" s="539"/>
      <c r="K69" s="539"/>
      <c r="L69" s="539"/>
      <c r="M69" s="539"/>
      <c r="N69" s="539"/>
      <c r="O69" s="539"/>
      <c r="P69" s="539"/>
      <c r="Q69" s="539"/>
      <c r="R69" s="539"/>
      <c r="S69" s="539"/>
      <c r="T69" s="539"/>
      <c r="U69" s="539"/>
      <c r="V69" s="539"/>
      <c r="W69" s="539"/>
      <c r="X69"/>
      <c r="Y69" s="950"/>
    </row>
    <row r="70" spans="2:25" ht="15" thickBot="1" x14ac:dyDescent="0.4">
      <c r="B70" s="1520"/>
      <c r="C70" s="202"/>
      <c r="D70" s="1252" t="s">
        <v>668</v>
      </c>
      <c r="E70" s="209"/>
      <c r="F70" s="209"/>
      <c r="G70"/>
      <c r="H70" s="210" t="s">
        <v>338</v>
      </c>
      <c r="I70" s="1309">
        <f>I25-I68</f>
        <v>0</v>
      </c>
      <c r="J70" s="1310">
        <f t="shared" ref="J70:W70" si="15">J25-J68</f>
        <v>0</v>
      </c>
      <c r="K70" s="1310">
        <f t="shared" si="15"/>
        <v>0</v>
      </c>
      <c r="L70" s="1310">
        <f t="shared" si="15"/>
        <v>0</v>
      </c>
      <c r="M70" s="1310">
        <f t="shared" si="15"/>
        <v>0</v>
      </c>
      <c r="N70" s="1310">
        <f t="shared" si="15"/>
        <v>0</v>
      </c>
      <c r="O70" s="1310">
        <f t="shared" si="15"/>
        <v>0</v>
      </c>
      <c r="P70" s="1310">
        <f t="shared" si="15"/>
        <v>0</v>
      </c>
      <c r="Q70" s="1310">
        <f t="shared" si="15"/>
        <v>0</v>
      </c>
      <c r="R70" s="1310">
        <f t="shared" si="15"/>
        <v>0</v>
      </c>
      <c r="S70" s="1310">
        <f t="shared" si="15"/>
        <v>0</v>
      </c>
      <c r="T70" s="1310">
        <f t="shared" si="15"/>
        <v>0</v>
      </c>
      <c r="U70" s="1310">
        <f t="shared" si="15"/>
        <v>0</v>
      </c>
      <c r="V70" s="1310">
        <f t="shared" si="15"/>
        <v>0</v>
      </c>
      <c r="W70" s="1311">
        <f t="shared" si="15"/>
        <v>0</v>
      </c>
      <c r="X70"/>
      <c r="Y70" s="950"/>
    </row>
    <row r="71" spans="2:25" s="1255" customFormat="1" ht="12" x14ac:dyDescent="0.3">
      <c r="B71" s="1521"/>
      <c r="C71" s="1253"/>
      <c r="D71" s="198" t="s">
        <v>882</v>
      </c>
      <c r="E71" s="1253"/>
      <c r="F71" s="1253"/>
      <c r="G71" s="1253"/>
      <c r="H71" s="1253"/>
      <c r="I71" s="1253"/>
      <c r="J71" s="1253"/>
      <c r="K71" s="1253"/>
      <c r="L71" s="1253"/>
      <c r="M71" s="1253"/>
      <c r="N71" s="1253"/>
      <c r="O71" s="1253"/>
      <c r="P71" s="1253"/>
      <c r="Q71" s="1253"/>
      <c r="R71" s="1253"/>
      <c r="S71" s="1253"/>
      <c r="T71" s="1253"/>
      <c r="U71" s="1253"/>
      <c r="V71" s="1253"/>
      <c r="W71" s="1253"/>
      <c r="X71" s="1253"/>
      <c r="Y71" s="1254"/>
    </row>
    <row r="72" spans="2:25" s="1255" customFormat="1" ht="6.75" customHeight="1" x14ac:dyDescent="0.3">
      <c r="B72" s="1521"/>
      <c r="C72" s="1253"/>
      <c r="D72" s="198"/>
      <c r="E72" s="1253"/>
      <c r="F72" s="1253"/>
      <c r="G72" s="1253"/>
      <c r="H72" s="1253"/>
      <c r="I72" s="1253"/>
      <c r="J72" s="1253"/>
      <c r="K72" s="1253"/>
      <c r="L72" s="1253"/>
      <c r="M72" s="1253"/>
      <c r="N72" s="1253"/>
      <c r="O72" s="1253"/>
      <c r="P72" s="1253"/>
      <c r="Q72" s="1253"/>
      <c r="R72" s="1253"/>
      <c r="S72" s="1253"/>
      <c r="T72" s="1253"/>
      <c r="U72" s="1253"/>
      <c r="V72" s="1253"/>
      <c r="W72" s="1253"/>
      <c r="X72" s="1253"/>
      <c r="Y72" s="1254"/>
    </row>
    <row r="73" spans="2:25" ht="7.5" customHeight="1" x14ac:dyDescent="0.35">
      <c r="B73" s="1520"/>
      <c r="C73" s="1412"/>
      <c r="D73" s="734"/>
      <c r="E73" s="734"/>
      <c r="F73" s="734"/>
      <c r="G73" s="734"/>
      <c r="H73" s="734"/>
      <c r="I73" s="734"/>
      <c r="J73" s="734"/>
      <c r="K73" s="734"/>
      <c r="L73" s="734"/>
      <c r="M73" s="734"/>
      <c r="N73" s="734"/>
      <c r="O73" s="734"/>
      <c r="P73" s="734"/>
      <c r="Q73" s="734"/>
      <c r="R73" s="734"/>
      <c r="S73" s="734"/>
      <c r="T73" s="734"/>
      <c r="U73" s="734"/>
      <c r="V73" s="734"/>
      <c r="W73" s="734"/>
      <c r="X73" s="1413"/>
      <c r="Y73" s="950"/>
    </row>
    <row r="74" spans="2:25" x14ac:dyDescent="0.35">
      <c r="B74" s="1520"/>
      <c r="C74" s="1414"/>
      <c r="D74" s="2432" t="s">
        <v>880</v>
      </c>
      <c r="E74" s="2432"/>
      <c r="F74" s="1229"/>
      <c r="G74" s="1229"/>
      <c r="H74" s="1229"/>
      <c r="I74" s="1229"/>
      <c r="J74" s="1229"/>
      <c r="K74" s="1229"/>
      <c r="L74" s="1229"/>
      <c r="M74" s="1229"/>
      <c r="N74" s="1229"/>
      <c r="O74" s="1229"/>
      <c r="P74" s="1229"/>
      <c r="Q74" s="1229"/>
      <c r="R74" s="1229"/>
      <c r="S74" s="1229"/>
      <c r="T74" s="1229"/>
      <c r="U74" s="1229"/>
      <c r="V74" s="1229"/>
      <c r="W74" s="1229"/>
      <c r="X74" s="1415"/>
      <c r="Y74" s="950"/>
    </row>
    <row r="75" spans="2:25" ht="7.5" customHeight="1" thickBot="1" x14ac:dyDescent="0.4">
      <c r="B75" s="1520"/>
      <c r="C75" s="1414"/>
      <c r="D75" s="1424"/>
      <c r="E75" s="1424"/>
      <c r="F75" s="112"/>
      <c r="G75" s="112"/>
      <c r="H75" s="112"/>
      <c r="I75" s="112"/>
      <c r="J75" s="112"/>
      <c r="K75" s="112"/>
      <c r="L75" s="112"/>
      <c r="M75" s="112"/>
      <c r="N75" s="112"/>
      <c r="O75" s="112"/>
      <c r="P75" s="112"/>
      <c r="Q75" s="112"/>
      <c r="R75" s="112"/>
      <c r="S75" s="112"/>
      <c r="T75" s="112"/>
      <c r="U75" s="112"/>
      <c r="V75" s="112"/>
      <c r="W75" s="112"/>
      <c r="X75" s="1415"/>
      <c r="Y75" s="950"/>
    </row>
    <row r="76" spans="2:25" ht="15" thickBot="1" x14ac:dyDescent="0.4">
      <c r="B76" s="1520"/>
      <c r="C76" s="1414"/>
      <c r="D76" s="209" t="s">
        <v>916</v>
      </c>
      <c r="E76" s="211"/>
      <c r="F76" s="112"/>
      <c r="G76" s="1416"/>
      <c r="H76" s="112"/>
      <c r="I76" s="1324">
        <f>'8B'!F44</f>
        <v>0</v>
      </c>
      <c r="J76" s="1325">
        <v>0</v>
      </c>
      <c r="K76" s="1325">
        <v>0</v>
      </c>
      <c r="L76" s="1325">
        <v>0</v>
      </c>
      <c r="M76" s="1325">
        <v>0</v>
      </c>
      <c r="N76" s="1325">
        <v>0</v>
      </c>
      <c r="O76" s="1325">
        <v>0</v>
      </c>
      <c r="P76" s="1325">
        <v>0</v>
      </c>
      <c r="Q76" s="1325">
        <v>0</v>
      </c>
      <c r="R76" s="1325">
        <v>0</v>
      </c>
      <c r="S76" s="1325">
        <v>0</v>
      </c>
      <c r="T76" s="1325">
        <v>0</v>
      </c>
      <c r="U76" s="1325">
        <v>0</v>
      </c>
      <c r="V76" s="1325">
        <v>0</v>
      </c>
      <c r="W76" s="1326">
        <v>0</v>
      </c>
      <c r="X76" s="1415"/>
      <c r="Y76" s="950"/>
    </row>
    <row r="77" spans="2:25" ht="15" thickBot="1" x14ac:dyDescent="0.4">
      <c r="B77" s="1520"/>
      <c r="C77" s="1417"/>
      <c r="D77" s="198" t="s">
        <v>917</v>
      </c>
      <c r="E77" s="209"/>
      <c r="F77" s="1418"/>
      <c r="G77" s="1779">
        <v>0.03</v>
      </c>
      <c r="H77" s="1006" t="str">
        <f>IFERROR(I77/'2A'!$P$39,"")</f>
        <v/>
      </c>
      <c r="I77" s="1327">
        <f>'8C'!L35+'8C'!L49</f>
        <v>0</v>
      </c>
      <c r="J77" s="1328">
        <f t="shared" ref="J77:W77" si="16">I77+(I77*$G77)</f>
        <v>0</v>
      </c>
      <c r="K77" s="1328">
        <f t="shared" si="16"/>
        <v>0</v>
      </c>
      <c r="L77" s="1328">
        <f t="shared" si="16"/>
        <v>0</v>
      </c>
      <c r="M77" s="1328">
        <f t="shared" si="16"/>
        <v>0</v>
      </c>
      <c r="N77" s="1328">
        <f t="shared" si="16"/>
        <v>0</v>
      </c>
      <c r="O77" s="1328">
        <f t="shared" si="16"/>
        <v>0</v>
      </c>
      <c r="P77" s="1328">
        <f t="shared" si="16"/>
        <v>0</v>
      </c>
      <c r="Q77" s="1328">
        <f t="shared" si="16"/>
        <v>0</v>
      </c>
      <c r="R77" s="1328">
        <f t="shared" si="16"/>
        <v>0</v>
      </c>
      <c r="S77" s="1328">
        <f t="shared" si="16"/>
        <v>0</v>
      </c>
      <c r="T77" s="1328">
        <f t="shared" si="16"/>
        <v>0</v>
      </c>
      <c r="U77" s="1328">
        <f t="shared" si="16"/>
        <v>0</v>
      </c>
      <c r="V77" s="1328">
        <f t="shared" si="16"/>
        <v>0</v>
      </c>
      <c r="W77" s="1329">
        <f t="shared" si="16"/>
        <v>0</v>
      </c>
      <c r="X77" s="1415"/>
      <c r="Y77" s="950"/>
    </row>
    <row r="78" spans="2:25" ht="15" thickBot="1" x14ac:dyDescent="0.4">
      <c r="B78" s="1520"/>
      <c r="C78" s="1417"/>
      <c r="D78" s="198" t="s">
        <v>881</v>
      </c>
      <c r="E78" s="209"/>
      <c r="F78" s="1418"/>
      <c r="G78" s="1418"/>
      <c r="H78" s="229"/>
      <c r="I78" s="1330">
        <f>IF((I76-I77)&lt;0,(I76-I77),0)</f>
        <v>0</v>
      </c>
      <c r="J78" s="1522">
        <f t="shared" ref="J78:W78" si="17">IF((J76-J77)&lt;0,(J76-J77),0)</f>
        <v>0</v>
      </c>
      <c r="K78" s="1522">
        <f t="shared" si="17"/>
        <v>0</v>
      </c>
      <c r="L78" s="1522">
        <f t="shared" si="17"/>
        <v>0</v>
      </c>
      <c r="M78" s="1522">
        <f t="shared" si="17"/>
        <v>0</v>
      </c>
      <c r="N78" s="1522">
        <f t="shared" si="17"/>
        <v>0</v>
      </c>
      <c r="O78" s="1522">
        <f t="shared" si="17"/>
        <v>0</v>
      </c>
      <c r="P78" s="1522">
        <f t="shared" si="17"/>
        <v>0</v>
      </c>
      <c r="Q78" s="1522">
        <f t="shared" si="17"/>
        <v>0</v>
      </c>
      <c r="R78" s="1522">
        <f t="shared" si="17"/>
        <v>0</v>
      </c>
      <c r="S78" s="1522">
        <f t="shared" si="17"/>
        <v>0</v>
      </c>
      <c r="T78" s="1522">
        <f t="shared" si="17"/>
        <v>0</v>
      </c>
      <c r="U78" s="1522">
        <f t="shared" si="17"/>
        <v>0</v>
      </c>
      <c r="V78" s="1522">
        <f t="shared" si="17"/>
        <v>0</v>
      </c>
      <c r="W78" s="1523">
        <f t="shared" si="17"/>
        <v>0</v>
      </c>
      <c r="X78" s="1415"/>
      <c r="Y78" s="950"/>
    </row>
    <row r="79" spans="2:25" ht="15" thickBot="1" x14ac:dyDescent="0.4">
      <c r="B79" s="1520"/>
      <c r="C79" s="1414"/>
      <c r="D79" s="209" t="s">
        <v>918</v>
      </c>
      <c r="E79" s="211"/>
      <c r="F79" s="112"/>
      <c r="G79" s="1416"/>
      <c r="H79" s="1006" t="str">
        <f>IFERROR(I79/'2A'!$P$39,"")</f>
        <v/>
      </c>
      <c r="I79" s="1331">
        <f>'8C'!R35+'8C'!R49</f>
        <v>0</v>
      </c>
      <c r="J79" s="1332">
        <f t="shared" ref="J79:W79" si="18">I79+(I79*$G77)</f>
        <v>0</v>
      </c>
      <c r="K79" s="1332">
        <f t="shared" si="18"/>
        <v>0</v>
      </c>
      <c r="L79" s="1332">
        <f t="shared" si="18"/>
        <v>0</v>
      </c>
      <c r="M79" s="1332">
        <f t="shared" si="18"/>
        <v>0</v>
      </c>
      <c r="N79" s="1332">
        <f t="shared" si="18"/>
        <v>0</v>
      </c>
      <c r="O79" s="1332">
        <f t="shared" si="18"/>
        <v>0</v>
      </c>
      <c r="P79" s="1332">
        <f t="shared" si="18"/>
        <v>0</v>
      </c>
      <c r="Q79" s="1332">
        <f t="shared" si="18"/>
        <v>0</v>
      </c>
      <c r="R79" s="1332">
        <f t="shared" si="18"/>
        <v>0</v>
      </c>
      <c r="S79" s="1332">
        <f t="shared" si="18"/>
        <v>0</v>
      </c>
      <c r="T79" s="1332">
        <f t="shared" si="18"/>
        <v>0</v>
      </c>
      <c r="U79" s="1332">
        <f t="shared" si="18"/>
        <v>0</v>
      </c>
      <c r="V79" s="1332">
        <f t="shared" si="18"/>
        <v>0</v>
      </c>
      <c r="W79" s="1333">
        <f t="shared" si="18"/>
        <v>0</v>
      </c>
      <c r="X79" s="1415"/>
      <c r="Y79" s="950"/>
    </row>
    <row r="80" spans="2:25" ht="7.5" customHeight="1" x14ac:dyDescent="0.35">
      <c r="B80" s="1520"/>
      <c r="C80" s="1419"/>
      <c r="D80" s="225"/>
      <c r="E80" s="1420"/>
      <c r="F80" s="296"/>
      <c r="G80" s="296"/>
      <c r="H80" s="296"/>
      <c r="I80" s="1421"/>
      <c r="J80" s="1421"/>
      <c r="K80" s="1421"/>
      <c r="L80" s="1421"/>
      <c r="M80" s="1421"/>
      <c r="N80" s="1421"/>
      <c r="O80" s="1421"/>
      <c r="P80" s="1421"/>
      <c r="Q80" s="1421"/>
      <c r="R80" s="1421"/>
      <c r="S80" s="1421"/>
      <c r="T80" s="1421"/>
      <c r="U80" s="1421"/>
      <c r="V80" s="1421"/>
      <c r="W80" s="1422"/>
      <c r="X80" s="1423"/>
      <c r="Y80" s="950"/>
    </row>
    <row r="81" spans="2:25" ht="7.5" customHeight="1" x14ac:dyDescent="0.35">
      <c r="B81" s="1520"/>
      <c r="C81" s="112"/>
      <c r="D81" s="209"/>
      <c r="E81" s="211"/>
      <c r="F81" s="112"/>
      <c r="G81" s="112"/>
      <c r="H81" s="112"/>
      <c r="I81" s="1054"/>
      <c r="J81" s="1054"/>
      <c r="K81" s="1054"/>
      <c r="L81" s="1054"/>
      <c r="M81" s="1054"/>
      <c r="N81" s="1054"/>
      <c r="O81" s="1054"/>
      <c r="P81" s="1054"/>
      <c r="Q81" s="1054"/>
      <c r="R81" s="1054"/>
      <c r="S81" s="1054"/>
      <c r="T81" s="1054"/>
      <c r="U81" s="1054"/>
      <c r="V81" s="1054"/>
      <c r="W81" s="1055"/>
      <c r="X81"/>
      <c r="Y81" s="950"/>
    </row>
    <row r="82" spans="2:25" x14ac:dyDescent="0.35">
      <c r="B82" s="1520"/>
      <c r="C82" s="112"/>
      <c r="D82" s="2452" t="s">
        <v>373</v>
      </c>
      <c r="E82" s="2452"/>
      <c r="F82" s="199"/>
      <c r="G82" s="199"/>
      <c r="H82" s="199"/>
      <c r="I82" s="199"/>
      <c r="J82" s="199"/>
      <c r="K82" s="199"/>
      <c r="L82" s="199"/>
      <c r="M82" s="199"/>
      <c r="N82" s="199"/>
      <c r="O82" s="199"/>
      <c r="P82" s="199"/>
      <c r="Q82" s="199"/>
      <c r="R82" s="199"/>
      <c r="S82" s="199"/>
      <c r="T82" s="199"/>
      <c r="U82" s="199"/>
      <c r="V82" s="199"/>
      <c r="W82" s="199"/>
      <c r="X82"/>
      <c r="Y82" s="950"/>
    </row>
    <row r="83" spans="2:25" ht="7.5" customHeight="1" thickBot="1" x14ac:dyDescent="0.4">
      <c r="B83" s="1520"/>
      <c r="C83" s="112"/>
      <c r="D83" s="1424"/>
      <c r="E83" s="1424"/>
      <c r="F83" s="112"/>
      <c r="G83" s="112"/>
      <c r="H83" s="112"/>
      <c r="I83" s="112"/>
      <c r="J83" s="112"/>
      <c r="K83" s="112"/>
      <c r="L83" s="112"/>
      <c r="M83" s="112"/>
      <c r="N83" s="112"/>
      <c r="O83" s="112"/>
      <c r="P83" s="112"/>
      <c r="Q83" s="112"/>
      <c r="R83" s="112"/>
      <c r="S83" s="112"/>
      <c r="T83" s="112"/>
      <c r="U83" s="112"/>
      <c r="V83" s="112"/>
      <c r="W83" s="112"/>
      <c r="X83"/>
      <c r="Y83" s="950"/>
    </row>
    <row r="84" spans="2:25" ht="15" thickBot="1" x14ac:dyDescent="0.4">
      <c r="B84" s="1520"/>
      <c r="C84" s="112"/>
      <c r="D84" s="1424"/>
      <c r="E84" s="2456" t="s">
        <v>920</v>
      </c>
      <c r="F84" s="2456"/>
      <c r="G84" s="2456"/>
      <c r="H84" s="2457"/>
      <c r="I84" s="1533">
        <f>I70-I79</f>
        <v>0</v>
      </c>
      <c r="J84" s="1534">
        <f t="shared" ref="J84:W84" si="19">J70-J79</f>
        <v>0</v>
      </c>
      <c r="K84" s="1534">
        <f t="shared" si="19"/>
        <v>0</v>
      </c>
      <c r="L84" s="1534">
        <f t="shared" si="19"/>
        <v>0</v>
      </c>
      <c r="M84" s="1534">
        <f t="shared" si="19"/>
        <v>0</v>
      </c>
      <c r="N84" s="1534">
        <f t="shared" si="19"/>
        <v>0</v>
      </c>
      <c r="O84" s="1534">
        <f t="shared" si="19"/>
        <v>0</v>
      </c>
      <c r="P84" s="1534">
        <f t="shared" si="19"/>
        <v>0</v>
      </c>
      <c r="Q84" s="1534">
        <f t="shared" si="19"/>
        <v>0</v>
      </c>
      <c r="R84" s="1534">
        <f t="shared" si="19"/>
        <v>0</v>
      </c>
      <c r="S84" s="1534">
        <f t="shared" si="19"/>
        <v>0</v>
      </c>
      <c r="T84" s="1534">
        <f t="shared" si="19"/>
        <v>0</v>
      </c>
      <c r="U84" s="1534">
        <f t="shared" si="19"/>
        <v>0</v>
      </c>
      <c r="V84" s="1534">
        <f t="shared" si="19"/>
        <v>0</v>
      </c>
      <c r="W84" s="1535">
        <f t="shared" si="19"/>
        <v>0</v>
      </c>
      <c r="X84"/>
      <c r="Y84" s="950"/>
    </row>
    <row r="85" spans="2:25" ht="7.5" customHeight="1" thickBot="1" x14ac:dyDescent="0.4">
      <c r="B85" s="1520"/>
      <c r="C85" s="112"/>
      <c r="D85" s="1424"/>
      <c r="E85" s="1424"/>
      <c r="F85" s="112"/>
      <c r="G85" s="112"/>
      <c r="H85" s="112"/>
      <c r="I85" s="112"/>
      <c r="J85" s="112"/>
      <c r="K85" s="112"/>
      <c r="L85" s="112"/>
      <c r="M85" s="112"/>
      <c r="N85" s="112"/>
      <c r="O85" s="112"/>
      <c r="P85" s="112"/>
      <c r="Q85" s="112"/>
      <c r="R85" s="112"/>
      <c r="S85" s="112"/>
      <c r="T85" s="112"/>
      <c r="U85" s="112"/>
      <c r="V85" s="112"/>
      <c r="W85" s="112"/>
      <c r="X85"/>
      <c r="Y85" s="950"/>
    </row>
    <row r="86" spans="2:25" ht="15" thickBot="1" x14ac:dyDescent="0.4">
      <c r="B86" s="1520"/>
      <c r="C86" s="112"/>
      <c r="D86" s="113" t="s">
        <v>374</v>
      </c>
      <c r="E86" s="112"/>
      <c r="F86" s="112"/>
      <c r="G86" s="2445" t="s">
        <v>375</v>
      </c>
      <c r="H86" s="2446"/>
      <c r="I86" s="191" t="s">
        <v>328</v>
      </c>
      <c r="J86" s="531" t="s">
        <v>329</v>
      </c>
      <c r="K86" s="531" t="s">
        <v>330</v>
      </c>
      <c r="L86" s="531" t="s">
        <v>331</v>
      </c>
      <c r="M86" s="531" t="s">
        <v>332</v>
      </c>
      <c r="N86" s="531" t="s">
        <v>333</v>
      </c>
      <c r="O86" s="531" t="s">
        <v>334</v>
      </c>
      <c r="P86" s="531" t="s">
        <v>383</v>
      </c>
      <c r="Q86" s="531" t="s">
        <v>384</v>
      </c>
      <c r="R86" s="531" t="s">
        <v>385</v>
      </c>
      <c r="S86" s="531" t="s">
        <v>386</v>
      </c>
      <c r="T86" s="531" t="s">
        <v>387</v>
      </c>
      <c r="U86" s="531" t="s">
        <v>388</v>
      </c>
      <c r="V86" s="531" t="s">
        <v>389</v>
      </c>
      <c r="W86" s="536" t="s">
        <v>390</v>
      </c>
      <c r="X86"/>
      <c r="Y86" s="950"/>
    </row>
    <row r="87" spans="2:25" x14ac:dyDescent="0.35">
      <c r="B87" s="1520"/>
      <c r="C87" s="112"/>
      <c r="D87" s="2447" t="s">
        <v>376</v>
      </c>
      <c r="E87" s="2448"/>
      <c r="F87" s="2449"/>
      <c r="G87" s="2450">
        <v>0</v>
      </c>
      <c r="H87" s="2451"/>
      <c r="I87" s="1315"/>
      <c r="J87" s="1316"/>
      <c r="K87" s="1316"/>
      <c r="L87" s="1316"/>
      <c r="M87" s="1316"/>
      <c r="N87" s="1316"/>
      <c r="O87" s="1316"/>
      <c r="P87" s="1316"/>
      <c r="Q87" s="1316"/>
      <c r="R87" s="1316"/>
      <c r="S87" s="1316"/>
      <c r="T87" s="1316"/>
      <c r="U87" s="1316"/>
      <c r="V87" s="1316"/>
      <c r="W87" s="1317"/>
      <c r="X87"/>
      <c r="Y87" s="950"/>
    </row>
    <row r="88" spans="2:25" x14ac:dyDescent="0.35">
      <c r="B88" s="1520"/>
      <c r="C88" s="112"/>
      <c r="D88" s="2453" t="s">
        <v>377</v>
      </c>
      <c r="E88" s="2454"/>
      <c r="F88" s="2455"/>
      <c r="G88" s="2436">
        <v>0</v>
      </c>
      <c r="H88" s="2437"/>
      <c r="I88" s="1318"/>
      <c r="J88" s="1319"/>
      <c r="K88" s="1319"/>
      <c r="L88" s="1319"/>
      <c r="M88" s="1319"/>
      <c r="N88" s="1319"/>
      <c r="O88" s="1319"/>
      <c r="P88" s="1319"/>
      <c r="Q88" s="1319"/>
      <c r="R88" s="1319"/>
      <c r="S88" s="1319"/>
      <c r="T88" s="1319"/>
      <c r="U88" s="1319"/>
      <c r="V88" s="1319"/>
      <c r="W88" s="1320"/>
      <c r="X88"/>
      <c r="Y88" s="950"/>
    </row>
    <row r="89" spans="2:25" ht="16.5" customHeight="1" thickBot="1" x14ac:dyDescent="0.4">
      <c r="B89" s="1520"/>
      <c r="C89" s="112"/>
      <c r="D89" s="2438" t="s">
        <v>677</v>
      </c>
      <c r="E89" s="2439"/>
      <c r="F89" s="2440"/>
      <c r="G89" s="2441">
        <v>0</v>
      </c>
      <c r="H89" s="2442"/>
      <c r="I89" s="1321"/>
      <c r="J89" s="1322"/>
      <c r="K89" s="1322"/>
      <c r="L89" s="1322"/>
      <c r="M89" s="1322"/>
      <c r="N89" s="1322"/>
      <c r="O89" s="1322"/>
      <c r="P89" s="1322"/>
      <c r="Q89" s="1322"/>
      <c r="R89" s="1322"/>
      <c r="S89" s="1322"/>
      <c r="T89" s="1322"/>
      <c r="U89" s="1322"/>
      <c r="V89" s="1322"/>
      <c r="W89" s="1323"/>
      <c r="X89"/>
      <c r="Y89" s="950"/>
    </row>
    <row r="90" spans="2:25" ht="15" thickTop="1" x14ac:dyDescent="0.35">
      <c r="B90" s="1520"/>
      <c r="C90" s="112"/>
      <c r="D90" s="451"/>
      <c r="E90" s="451"/>
      <c r="F90" s="451"/>
      <c r="G90" s="452"/>
      <c r="H90" s="453" t="s">
        <v>378</v>
      </c>
      <c r="I90" s="1362">
        <f>SUM(I87:I89)</f>
        <v>0</v>
      </c>
      <c r="J90" s="1363">
        <f t="shared" ref="J90:O90" si="20">SUM(J87:J89)</f>
        <v>0</v>
      </c>
      <c r="K90" s="1363">
        <f t="shared" si="20"/>
        <v>0</v>
      </c>
      <c r="L90" s="1363">
        <f t="shared" si="20"/>
        <v>0</v>
      </c>
      <c r="M90" s="1363">
        <f t="shared" si="20"/>
        <v>0</v>
      </c>
      <c r="N90" s="1363">
        <f t="shared" si="20"/>
        <v>0</v>
      </c>
      <c r="O90" s="1363">
        <f t="shared" si="20"/>
        <v>0</v>
      </c>
      <c r="P90" s="1363">
        <f>SUM(P87:P89)</f>
        <v>0</v>
      </c>
      <c r="Q90" s="1363">
        <f t="shared" ref="Q90:W90" si="21">SUM(Q87:Q89)</f>
        <v>0</v>
      </c>
      <c r="R90" s="1363">
        <f t="shared" si="21"/>
        <v>0</v>
      </c>
      <c r="S90" s="1363">
        <f t="shared" si="21"/>
        <v>0</v>
      </c>
      <c r="T90" s="1363">
        <f t="shared" si="21"/>
        <v>0</v>
      </c>
      <c r="U90" s="1363">
        <f t="shared" si="21"/>
        <v>0</v>
      </c>
      <c r="V90" s="1363">
        <f t="shared" si="21"/>
        <v>0</v>
      </c>
      <c r="W90" s="1364">
        <f t="shared" si="21"/>
        <v>0</v>
      </c>
      <c r="X90"/>
      <c r="Y90" s="950"/>
    </row>
    <row r="91" spans="2:25" x14ac:dyDescent="0.35">
      <c r="B91" s="1520"/>
      <c r="C91" s="112"/>
      <c r="D91" s="451"/>
      <c r="E91" s="451"/>
      <c r="F91" s="149"/>
      <c r="G91" s="1291"/>
      <c r="H91" s="1291" t="s">
        <v>919</v>
      </c>
      <c r="I91" s="802" t="str">
        <f>IFERROR(I84/I90,"0 ")</f>
        <v xml:space="preserve">0 </v>
      </c>
      <c r="J91" s="803" t="str">
        <f>IFERROR(J84/J90,"0 ")</f>
        <v xml:space="preserve">0 </v>
      </c>
      <c r="K91" s="803" t="str">
        <f t="shared" ref="K91:W91" si="22">IFERROR(K84/K90,"0 ")</f>
        <v xml:space="preserve">0 </v>
      </c>
      <c r="L91" s="803" t="str">
        <f t="shared" si="22"/>
        <v xml:space="preserve">0 </v>
      </c>
      <c r="M91" s="803" t="str">
        <f t="shared" si="22"/>
        <v xml:space="preserve">0 </v>
      </c>
      <c r="N91" s="803" t="str">
        <f t="shared" si="22"/>
        <v xml:space="preserve">0 </v>
      </c>
      <c r="O91" s="803" t="str">
        <f t="shared" si="22"/>
        <v xml:space="preserve">0 </v>
      </c>
      <c r="P91" s="803" t="str">
        <f t="shared" si="22"/>
        <v xml:space="preserve">0 </v>
      </c>
      <c r="Q91" s="803" t="str">
        <f>IFERROR(Q84/Q90,"0 ")</f>
        <v xml:space="preserve">0 </v>
      </c>
      <c r="R91" s="803" t="str">
        <f t="shared" si="22"/>
        <v xml:space="preserve">0 </v>
      </c>
      <c r="S91" s="803" t="str">
        <f t="shared" si="22"/>
        <v xml:space="preserve">0 </v>
      </c>
      <c r="T91" s="803" t="str">
        <f t="shared" si="22"/>
        <v xml:space="preserve">0 </v>
      </c>
      <c r="U91" s="803" t="str">
        <f t="shared" si="22"/>
        <v xml:space="preserve">0 </v>
      </c>
      <c r="V91" s="803" t="str">
        <f t="shared" si="22"/>
        <v xml:space="preserve">0 </v>
      </c>
      <c r="W91" s="804" t="str">
        <f t="shared" si="22"/>
        <v xml:space="preserve">0 </v>
      </c>
      <c r="X91"/>
      <c r="Y91" s="950"/>
    </row>
    <row r="92" spans="2:25" ht="15" thickBot="1" x14ac:dyDescent="0.4">
      <c r="B92" s="1520"/>
      <c r="C92" s="112"/>
      <c r="D92" s="451"/>
      <c r="E92" s="451"/>
      <c r="F92" s="2443" t="s">
        <v>598</v>
      </c>
      <c r="G92" s="2443"/>
      <c r="H92" s="2444"/>
      <c r="I92" s="1312">
        <f>(I84-I90)</f>
        <v>0</v>
      </c>
      <c r="J92" s="1313">
        <f t="shared" ref="J92:V92" si="23">(J84-J90)</f>
        <v>0</v>
      </c>
      <c r="K92" s="1313">
        <f t="shared" si="23"/>
        <v>0</v>
      </c>
      <c r="L92" s="1313">
        <f t="shared" si="23"/>
        <v>0</v>
      </c>
      <c r="M92" s="1313">
        <f t="shared" si="23"/>
        <v>0</v>
      </c>
      <c r="N92" s="1313">
        <f t="shared" si="23"/>
        <v>0</v>
      </c>
      <c r="O92" s="1313">
        <f t="shared" si="23"/>
        <v>0</v>
      </c>
      <c r="P92" s="1313">
        <f t="shared" si="23"/>
        <v>0</v>
      </c>
      <c r="Q92" s="1313">
        <f t="shared" si="23"/>
        <v>0</v>
      </c>
      <c r="R92" s="1313">
        <f t="shared" si="23"/>
        <v>0</v>
      </c>
      <c r="S92" s="1313">
        <f t="shared" si="23"/>
        <v>0</v>
      </c>
      <c r="T92" s="1313">
        <f t="shared" si="23"/>
        <v>0</v>
      </c>
      <c r="U92" s="1313">
        <f t="shared" si="23"/>
        <v>0</v>
      </c>
      <c r="V92" s="1313">
        <f t="shared" si="23"/>
        <v>0</v>
      </c>
      <c r="W92" s="1314">
        <f>(W84-W90)</f>
        <v>0</v>
      </c>
      <c r="X92"/>
      <c r="Y92" s="950"/>
    </row>
    <row r="93" spans="2:25" ht="7.5" customHeight="1" thickBot="1" x14ac:dyDescent="0.4">
      <c r="B93" s="1520"/>
      <c r="C93" s="112"/>
      <c r="D93" s="451"/>
      <c r="E93" s="451"/>
      <c r="F93" s="451"/>
      <c r="G93" s="452"/>
      <c r="H93" s="452"/>
      <c r="I93" s="454"/>
      <c r="J93" s="454"/>
      <c r="K93" s="454"/>
      <c r="L93" s="454"/>
      <c r="M93" s="454"/>
      <c r="N93" s="454"/>
      <c r="O93" s="454"/>
      <c r="P93" s="112"/>
      <c r="Q93" s="112"/>
      <c r="R93" s="112"/>
      <c r="S93" s="112"/>
      <c r="T93" s="112"/>
      <c r="U93" s="112"/>
      <c r="V93" s="112"/>
      <c r="W93" s="112"/>
      <c r="X93"/>
      <c r="Y93" s="950"/>
    </row>
    <row r="94" spans="2:25" ht="15" thickBot="1" x14ac:dyDescent="0.4">
      <c r="B94" s="1520"/>
      <c r="C94" s="112"/>
      <c r="D94" s="113" t="s">
        <v>379</v>
      </c>
      <c r="E94" s="112"/>
      <c r="F94" s="112"/>
      <c r="G94" s="2445" t="s">
        <v>375</v>
      </c>
      <c r="H94" s="2446"/>
      <c r="I94" s="191" t="s">
        <v>328</v>
      </c>
      <c r="J94" s="531" t="s">
        <v>329</v>
      </c>
      <c r="K94" s="531" t="s">
        <v>330</v>
      </c>
      <c r="L94" s="531" t="s">
        <v>331</v>
      </c>
      <c r="M94" s="531" t="s">
        <v>332</v>
      </c>
      <c r="N94" s="531" t="s">
        <v>333</v>
      </c>
      <c r="O94" s="531" t="s">
        <v>334</v>
      </c>
      <c r="P94" s="531" t="s">
        <v>383</v>
      </c>
      <c r="Q94" s="531" t="s">
        <v>384</v>
      </c>
      <c r="R94" s="531" t="s">
        <v>385</v>
      </c>
      <c r="S94" s="531" t="s">
        <v>386</v>
      </c>
      <c r="T94" s="531" t="s">
        <v>387</v>
      </c>
      <c r="U94" s="531" t="s">
        <v>388</v>
      </c>
      <c r="V94" s="531" t="s">
        <v>389</v>
      </c>
      <c r="W94" s="536" t="s">
        <v>390</v>
      </c>
      <c r="X94"/>
      <c r="Y94" s="950"/>
    </row>
    <row r="95" spans="2:25" x14ac:dyDescent="0.35">
      <c r="B95" s="1520"/>
      <c r="C95" s="112"/>
      <c r="D95" s="2447" t="s">
        <v>380</v>
      </c>
      <c r="E95" s="2448"/>
      <c r="F95" s="2449"/>
      <c r="G95" s="2450">
        <v>0</v>
      </c>
      <c r="H95" s="2451"/>
      <c r="I95" s="1315"/>
      <c r="J95" s="1316"/>
      <c r="K95" s="1316"/>
      <c r="L95" s="1316"/>
      <c r="M95" s="1316"/>
      <c r="N95" s="1316"/>
      <c r="O95" s="1316"/>
      <c r="P95" s="1316"/>
      <c r="Q95" s="1316"/>
      <c r="R95" s="1316"/>
      <c r="S95" s="1316"/>
      <c r="T95" s="1316"/>
      <c r="U95" s="1316"/>
      <c r="V95" s="1316"/>
      <c r="W95" s="1365"/>
      <c r="X95"/>
      <c r="Y95" s="950"/>
    </row>
    <row r="96" spans="2:25" x14ac:dyDescent="0.35">
      <c r="B96" s="1520"/>
      <c r="C96" s="112"/>
      <c r="D96" s="2433" t="s">
        <v>381</v>
      </c>
      <c r="E96" s="2434"/>
      <c r="F96" s="2435"/>
      <c r="G96" s="2436">
        <v>0</v>
      </c>
      <c r="H96" s="2437"/>
      <c r="I96" s="1318"/>
      <c r="J96" s="1319"/>
      <c r="K96" s="1319"/>
      <c r="L96" s="1319"/>
      <c r="M96" s="1319"/>
      <c r="N96" s="1319"/>
      <c r="O96" s="1319"/>
      <c r="P96" s="1319"/>
      <c r="Q96" s="1319"/>
      <c r="R96" s="1319"/>
      <c r="S96" s="1319"/>
      <c r="T96" s="1319"/>
      <c r="U96" s="1319"/>
      <c r="V96" s="1319"/>
      <c r="W96" s="1366"/>
      <c r="X96"/>
      <c r="Y96" s="950"/>
    </row>
    <row r="97" spans="2:25" x14ac:dyDescent="0.35">
      <c r="B97" s="1520"/>
      <c r="C97" s="112"/>
      <c r="D97" s="2433" t="s">
        <v>382</v>
      </c>
      <c r="E97" s="2434"/>
      <c r="F97" s="2435"/>
      <c r="G97" s="2436">
        <v>0</v>
      </c>
      <c r="H97" s="2437"/>
      <c r="I97" s="1318"/>
      <c r="J97" s="1319"/>
      <c r="K97" s="1319"/>
      <c r="L97" s="1319"/>
      <c r="M97" s="1319"/>
      <c r="N97" s="1319"/>
      <c r="O97" s="1319"/>
      <c r="P97" s="1319"/>
      <c r="Q97" s="1319"/>
      <c r="R97" s="1319"/>
      <c r="S97" s="1319"/>
      <c r="T97" s="1319"/>
      <c r="U97" s="1319"/>
      <c r="V97" s="1319"/>
      <c r="W97" s="1366"/>
      <c r="X97"/>
      <c r="Y97" s="950"/>
    </row>
    <row r="98" spans="2:25" ht="15" thickBot="1" x14ac:dyDescent="0.4">
      <c r="B98" s="1520"/>
      <c r="C98" s="112"/>
      <c r="D98" s="2438" t="s">
        <v>678</v>
      </c>
      <c r="E98" s="2439"/>
      <c r="F98" s="2440"/>
      <c r="G98" s="2441">
        <v>0</v>
      </c>
      <c r="H98" s="2442"/>
      <c r="I98" s="1367"/>
      <c r="J98" s="1368"/>
      <c r="K98" s="1368"/>
      <c r="L98" s="1368"/>
      <c r="M98" s="1368"/>
      <c r="N98" s="1368"/>
      <c r="O98" s="1368"/>
      <c r="P98" s="1368"/>
      <c r="Q98" s="1368"/>
      <c r="R98" s="1368"/>
      <c r="S98" s="1368"/>
      <c r="T98" s="1368"/>
      <c r="U98" s="1368"/>
      <c r="V98" s="1368"/>
      <c r="W98" s="1369"/>
      <c r="X98"/>
      <c r="Y98" s="950"/>
    </row>
    <row r="99" spans="2:25" ht="15.5" thickTop="1" thickBot="1" x14ac:dyDescent="0.4">
      <c r="B99" s="1520"/>
      <c r="C99" s="112"/>
      <c r="D99" s="112"/>
      <c r="E99" s="112"/>
      <c r="F99" s="806"/>
      <c r="G99" s="806"/>
      <c r="H99" s="805" t="s">
        <v>595</v>
      </c>
      <c r="I99" s="1370">
        <f>SUM(I95:I98)</f>
        <v>0</v>
      </c>
      <c r="J99" s="1371">
        <f t="shared" ref="J99:O99" si="24">SUM(J95:J98)</f>
        <v>0</v>
      </c>
      <c r="K99" s="1371">
        <f t="shared" si="24"/>
        <v>0</v>
      </c>
      <c r="L99" s="1371">
        <f t="shared" si="24"/>
        <v>0</v>
      </c>
      <c r="M99" s="1371">
        <f t="shared" si="24"/>
        <v>0</v>
      </c>
      <c r="N99" s="1371">
        <f t="shared" si="24"/>
        <v>0</v>
      </c>
      <c r="O99" s="1371">
        <f t="shared" si="24"/>
        <v>0</v>
      </c>
      <c r="P99" s="1371">
        <f>SUM(P95:P98)</f>
        <v>0</v>
      </c>
      <c r="Q99" s="1371">
        <f t="shared" ref="Q99:W99" si="25">SUM(Q95:Q98)</f>
        <v>0</v>
      </c>
      <c r="R99" s="1371">
        <f t="shared" si="25"/>
        <v>0</v>
      </c>
      <c r="S99" s="1371">
        <f t="shared" si="25"/>
        <v>0</v>
      </c>
      <c r="T99" s="1371">
        <f t="shared" si="25"/>
        <v>0</v>
      </c>
      <c r="U99" s="1371">
        <f t="shared" si="25"/>
        <v>0</v>
      </c>
      <c r="V99" s="1371">
        <f t="shared" si="25"/>
        <v>0</v>
      </c>
      <c r="W99" s="1372">
        <f t="shared" si="25"/>
        <v>0</v>
      </c>
      <c r="X99"/>
      <c r="Y99" s="950"/>
    </row>
    <row r="100" spans="2:25" ht="7.5" customHeight="1" thickBot="1" x14ac:dyDescent="0.4">
      <c r="B100" s="1520"/>
      <c r="C100" s="112"/>
      <c r="D100" s="112"/>
      <c r="E100" s="112"/>
      <c r="F100" s="807"/>
      <c r="G100" s="807"/>
      <c r="H100" s="777"/>
      <c r="I100" s="112"/>
      <c r="J100" s="112"/>
      <c r="K100" s="112"/>
      <c r="L100" s="112"/>
      <c r="M100" s="112"/>
      <c r="N100" s="112"/>
      <c r="O100" s="112"/>
      <c r="P100" s="112"/>
      <c r="Q100" s="112"/>
      <c r="R100" s="112"/>
      <c r="S100" s="112"/>
      <c r="T100" s="112"/>
      <c r="U100" s="112"/>
      <c r="V100" s="112"/>
      <c r="W100" s="112"/>
      <c r="X100"/>
      <c r="Y100" s="950"/>
    </row>
    <row r="101" spans="2:25" x14ac:dyDescent="0.35">
      <c r="B101" s="1520"/>
      <c r="C101" s="112"/>
      <c r="D101" s="112"/>
      <c r="E101" s="112"/>
      <c r="F101" s="807"/>
      <c r="G101" s="807"/>
      <c r="H101" s="777" t="s">
        <v>885</v>
      </c>
      <c r="I101" s="1373">
        <f>I90+I99</f>
        <v>0</v>
      </c>
      <c r="J101" s="1374">
        <f t="shared" ref="J101:W101" si="26">J90+J99</f>
        <v>0</v>
      </c>
      <c r="K101" s="1374">
        <f t="shared" si="26"/>
        <v>0</v>
      </c>
      <c r="L101" s="1374">
        <f t="shared" si="26"/>
        <v>0</v>
      </c>
      <c r="M101" s="1374">
        <f t="shared" si="26"/>
        <v>0</v>
      </c>
      <c r="N101" s="1374">
        <f t="shared" si="26"/>
        <v>0</v>
      </c>
      <c r="O101" s="1374">
        <f t="shared" si="26"/>
        <v>0</v>
      </c>
      <c r="P101" s="1374">
        <f t="shared" si="26"/>
        <v>0</v>
      </c>
      <c r="Q101" s="1374">
        <f t="shared" si="26"/>
        <v>0</v>
      </c>
      <c r="R101" s="1374">
        <f t="shared" si="26"/>
        <v>0</v>
      </c>
      <c r="S101" s="1374">
        <f t="shared" si="26"/>
        <v>0</v>
      </c>
      <c r="T101" s="1374">
        <f t="shared" si="26"/>
        <v>0</v>
      </c>
      <c r="U101" s="1374">
        <f t="shared" si="26"/>
        <v>0</v>
      </c>
      <c r="V101" s="1374">
        <f t="shared" si="26"/>
        <v>0</v>
      </c>
      <c r="W101" s="1375">
        <f t="shared" si="26"/>
        <v>0</v>
      </c>
      <c r="X101"/>
      <c r="Y101" s="950"/>
    </row>
    <row r="102" spans="2:25" x14ac:dyDescent="0.35">
      <c r="B102" s="1520"/>
      <c r="C102" s="112"/>
      <c r="D102" s="112"/>
      <c r="E102" s="112"/>
      <c r="F102" s="217"/>
      <c r="G102" s="217"/>
      <c r="H102" s="1292" t="s">
        <v>596</v>
      </c>
      <c r="I102" s="802" t="str">
        <f>IFERROR(I84/I101,"0 ")</f>
        <v xml:space="preserve">0 </v>
      </c>
      <c r="J102" s="803" t="str">
        <f t="shared" ref="J102:W102" si="27">IFERROR(J84/J101,"0 ")</f>
        <v xml:space="preserve">0 </v>
      </c>
      <c r="K102" s="803" t="str">
        <f t="shared" si="27"/>
        <v xml:space="preserve">0 </v>
      </c>
      <c r="L102" s="803" t="str">
        <f t="shared" si="27"/>
        <v xml:space="preserve">0 </v>
      </c>
      <c r="M102" s="803" t="str">
        <f t="shared" si="27"/>
        <v xml:space="preserve">0 </v>
      </c>
      <c r="N102" s="803" t="str">
        <f t="shared" si="27"/>
        <v xml:space="preserve">0 </v>
      </c>
      <c r="O102" s="803" t="str">
        <f t="shared" si="27"/>
        <v xml:space="preserve">0 </v>
      </c>
      <c r="P102" s="803" t="str">
        <f t="shared" si="27"/>
        <v xml:space="preserve">0 </v>
      </c>
      <c r="Q102" s="803" t="str">
        <f t="shared" si="27"/>
        <v xml:space="preserve">0 </v>
      </c>
      <c r="R102" s="803" t="str">
        <f t="shared" si="27"/>
        <v xml:space="preserve">0 </v>
      </c>
      <c r="S102" s="803" t="str">
        <f t="shared" si="27"/>
        <v xml:space="preserve">0 </v>
      </c>
      <c r="T102" s="803" t="str">
        <f t="shared" si="27"/>
        <v xml:space="preserve">0 </v>
      </c>
      <c r="U102" s="803" t="str">
        <f t="shared" si="27"/>
        <v xml:space="preserve">0 </v>
      </c>
      <c r="V102" s="803" t="str">
        <f t="shared" si="27"/>
        <v xml:space="preserve">0 </v>
      </c>
      <c r="W102" s="804" t="str">
        <f t="shared" si="27"/>
        <v xml:space="preserve">0 </v>
      </c>
      <c r="X102"/>
      <c r="Y102" s="950"/>
    </row>
    <row r="103" spans="2:25" ht="15" thickBot="1" x14ac:dyDescent="0.4">
      <c r="B103" s="1520"/>
      <c r="C103" s="112"/>
      <c r="D103" s="112"/>
      <c r="E103" s="112"/>
      <c r="F103" s="217"/>
      <c r="G103" s="232"/>
      <c r="H103" s="1292" t="s">
        <v>597</v>
      </c>
      <c r="I103" s="1376">
        <f>I84-I101</f>
        <v>0</v>
      </c>
      <c r="J103" s="1377">
        <f t="shared" ref="J103:W103" si="28">J84-J101</f>
        <v>0</v>
      </c>
      <c r="K103" s="1377">
        <f t="shared" si="28"/>
        <v>0</v>
      </c>
      <c r="L103" s="1377">
        <f t="shared" si="28"/>
        <v>0</v>
      </c>
      <c r="M103" s="1377">
        <f t="shared" si="28"/>
        <v>0</v>
      </c>
      <c r="N103" s="1377">
        <f t="shared" si="28"/>
        <v>0</v>
      </c>
      <c r="O103" s="1377">
        <f t="shared" si="28"/>
        <v>0</v>
      </c>
      <c r="P103" s="1377">
        <f t="shared" si="28"/>
        <v>0</v>
      </c>
      <c r="Q103" s="1377">
        <f t="shared" si="28"/>
        <v>0</v>
      </c>
      <c r="R103" s="1377">
        <f t="shared" si="28"/>
        <v>0</v>
      </c>
      <c r="S103" s="1377">
        <f t="shared" si="28"/>
        <v>0</v>
      </c>
      <c r="T103" s="1377">
        <f t="shared" si="28"/>
        <v>0</v>
      </c>
      <c r="U103" s="1377">
        <f t="shared" si="28"/>
        <v>0</v>
      </c>
      <c r="V103" s="1377">
        <f t="shared" si="28"/>
        <v>0</v>
      </c>
      <c r="W103" s="1378">
        <f t="shared" si="28"/>
        <v>0</v>
      </c>
      <c r="X103"/>
      <c r="Y103" s="950"/>
    </row>
    <row r="104" spans="2:25" x14ac:dyDescent="0.35">
      <c r="B104" s="1520"/>
      <c r="C104"/>
      <c r="D104"/>
      <c r="E104"/>
      <c r="F104"/>
      <c r="G104"/>
      <c r="H104"/>
      <c r="I104"/>
      <c r="J104"/>
      <c r="K104"/>
      <c r="L104"/>
      <c r="M104"/>
      <c r="N104"/>
      <c r="O104"/>
      <c r="P104"/>
      <c r="Q104"/>
      <c r="R104"/>
      <c r="S104"/>
      <c r="T104"/>
      <c r="U104"/>
      <c r="V104"/>
      <c r="W104"/>
      <c r="X104"/>
      <c r="Y104" s="950"/>
    </row>
    <row r="105" spans="2:25" ht="15" thickBot="1" x14ac:dyDescent="0.4">
      <c r="B105" s="1520"/>
      <c r="C105"/>
      <c r="D105" t="s">
        <v>501</v>
      </c>
      <c r="E105"/>
      <c r="F105"/>
      <c r="G105"/>
      <c r="H105"/>
      <c r="I105"/>
      <c r="J105"/>
      <c r="K105"/>
      <c r="L105"/>
      <c r="M105"/>
      <c r="N105"/>
      <c r="O105"/>
      <c r="P105"/>
      <c r="Q105"/>
      <c r="R105"/>
      <c r="S105"/>
      <c r="T105"/>
      <c r="U105"/>
      <c r="V105"/>
      <c r="W105"/>
      <c r="X105"/>
      <c r="Y105" s="950"/>
    </row>
    <row r="106" spans="2:25" x14ac:dyDescent="0.35">
      <c r="B106" s="1520"/>
      <c r="C106"/>
      <c r="D106" s="2423"/>
      <c r="E106" s="2424"/>
      <c r="F106" s="2424"/>
      <c r="G106" s="2424"/>
      <c r="H106" s="2424"/>
      <c r="I106" s="2424"/>
      <c r="J106" s="2424"/>
      <c r="K106" s="2424"/>
      <c r="L106" s="2424"/>
      <c r="M106" s="2424"/>
      <c r="N106" s="2424"/>
      <c r="O106" s="2424"/>
      <c r="P106" s="2424"/>
      <c r="Q106" s="2424"/>
      <c r="R106" s="2424"/>
      <c r="S106" s="2424"/>
      <c r="T106" s="2424"/>
      <c r="U106" s="2424"/>
      <c r="V106" s="2424"/>
      <c r="W106" s="2425"/>
      <c r="X106"/>
      <c r="Y106" s="950"/>
    </row>
    <row r="107" spans="2:25" x14ac:dyDescent="0.35">
      <c r="B107" s="1520"/>
      <c r="C107"/>
      <c r="D107" s="2426"/>
      <c r="E107" s="2427"/>
      <c r="F107" s="2427"/>
      <c r="G107" s="2427"/>
      <c r="H107" s="2427"/>
      <c r="I107" s="2427"/>
      <c r="J107" s="2427"/>
      <c r="K107" s="2427"/>
      <c r="L107" s="2427"/>
      <c r="M107" s="2427"/>
      <c r="N107" s="2427"/>
      <c r="O107" s="2427"/>
      <c r="P107" s="2427"/>
      <c r="Q107" s="2427"/>
      <c r="R107" s="2427"/>
      <c r="S107" s="2427"/>
      <c r="T107" s="2427"/>
      <c r="U107" s="2427"/>
      <c r="V107" s="2427"/>
      <c r="W107" s="2428"/>
      <c r="X107"/>
      <c r="Y107" s="950"/>
    </row>
    <row r="108" spans="2:25" ht="15" thickBot="1" x14ac:dyDescent="0.4">
      <c r="B108" s="1520"/>
      <c r="C108"/>
      <c r="D108" s="2429"/>
      <c r="E108" s="2430"/>
      <c r="F108" s="2430"/>
      <c r="G108" s="2430"/>
      <c r="H108" s="2430"/>
      <c r="I108" s="2430"/>
      <c r="J108" s="2430"/>
      <c r="K108" s="2430"/>
      <c r="L108" s="2430"/>
      <c r="M108" s="2430"/>
      <c r="N108" s="2430"/>
      <c r="O108" s="2430"/>
      <c r="P108" s="2430"/>
      <c r="Q108" s="2430"/>
      <c r="R108" s="2430"/>
      <c r="S108" s="2430"/>
      <c r="T108" s="2430"/>
      <c r="U108" s="2430"/>
      <c r="V108" s="2430"/>
      <c r="W108" s="2431"/>
      <c r="X108"/>
      <c r="Y108" s="950"/>
    </row>
    <row r="109" spans="2:25" ht="15" thickBot="1" x14ac:dyDescent="0.4">
      <c r="B109" s="1524"/>
      <c r="C109" s="1247"/>
      <c r="D109" s="958"/>
      <c r="E109" s="958"/>
      <c r="F109" s="958"/>
      <c r="G109" s="958"/>
      <c r="H109" s="958"/>
      <c r="I109" s="958"/>
      <c r="J109" s="958"/>
      <c r="K109" s="958"/>
      <c r="L109" s="958"/>
      <c r="M109" s="958"/>
      <c r="N109" s="958"/>
      <c r="O109" s="958"/>
      <c r="P109" s="958"/>
      <c r="Q109" s="958"/>
      <c r="R109" s="958"/>
      <c r="S109" s="958"/>
      <c r="T109" s="958"/>
      <c r="U109" s="958"/>
      <c r="V109" s="958"/>
      <c r="W109" s="958"/>
      <c r="X109" s="1247"/>
      <c r="Y109" s="1251"/>
    </row>
    <row r="110" spans="2:25" ht="7.5" customHeight="1" x14ac:dyDescent="0.35"/>
    <row r="114" ht="7.5" customHeight="1" x14ac:dyDescent="0.35"/>
    <row r="116" ht="7.5" customHeight="1" x14ac:dyDescent="0.35"/>
    <row r="119" ht="7.5" customHeight="1" x14ac:dyDescent="0.35"/>
    <row r="137" ht="7.5" customHeight="1" x14ac:dyDescent="0.35"/>
    <row r="140" ht="9" customHeight="1" x14ac:dyDescent="0.35"/>
  </sheetData>
  <sheetProtection formatCells="0" formatColumns="0" formatRows="0"/>
  <mergeCells count="31">
    <mergeCell ref="D55:W55"/>
    <mergeCell ref="D18:G18"/>
    <mergeCell ref="D3:W3"/>
    <mergeCell ref="D5:N5"/>
    <mergeCell ref="D13:G13"/>
    <mergeCell ref="D14:G14"/>
    <mergeCell ref="D17:G17"/>
    <mergeCell ref="G95:H95"/>
    <mergeCell ref="D82:E82"/>
    <mergeCell ref="G86:H86"/>
    <mergeCell ref="D87:F87"/>
    <mergeCell ref="G87:H87"/>
    <mergeCell ref="D88:F88"/>
    <mergeCell ref="G88:H88"/>
    <mergeCell ref="E84:H84"/>
    <mergeCell ref="D58:E58"/>
    <mergeCell ref="D59:E59"/>
    <mergeCell ref="D60:E60"/>
    <mergeCell ref="D106:W108"/>
    <mergeCell ref="D74:E74"/>
    <mergeCell ref="D96:F96"/>
    <mergeCell ref="G96:H96"/>
    <mergeCell ref="D97:F97"/>
    <mergeCell ref="G97:H97"/>
    <mergeCell ref="D98:F98"/>
    <mergeCell ref="G98:H98"/>
    <mergeCell ref="D89:F89"/>
    <mergeCell ref="G89:H89"/>
    <mergeCell ref="F92:H92"/>
    <mergeCell ref="G94:H94"/>
    <mergeCell ref="D95:F95"/>
  </mergeCells>
  <conditionalFormatting sqref="G30:G50">
    <cfRule type="cellIs" dxfId="10" priority="5" operator="notEqual">
      <formula>0.03</formula>
    </cfRule>
  </conditionalFormatting>
  <conditionalFormatting sqref="G59:G60">
    <cfRule type="cellIs" dxfId="9" priority="1" operator="notEqual">
      <formula>0.03</formula>
    </cfRule>
  </conditionalFormatting>
  <conditionalFormatting sqref="G63:G64">
    <cfRule type="cellIs" dxfId="8" priority="8" operator="notEqual">
      <formula>0.03</formula>
    </cfRule>
  </conditionalFormatting>
  <conditionalFormatting sqref="I78">
    <cfRule type="cellIs" dxfId="7" priority="3" operator="equal">
      <formula>"none"</formula>
    </cfRule>
  </conditionalFormatting>
  <conditionalFormatting sqref="I25:W25 I70:W70 I92:W92 I103:W103">
    <cfRule type="cellIs" dxfId="6" priority="9" operator="lessThan">
      <formula>0</formula>
    </cfRule>
  </conditionalFormatting>
  <dataValidations count="5">
    <dataValidation allowBlank="1" showInputMessage="1" showErrorMessage="1" promptTitle="Non-Residential Vacancy Rate" prompt="Default Value = 10%" sqref="H24" xr:uid="{00000000-0002-0000-1E00-000000000000}"/>
    <dataValidation allowBlank="1" showInputMessage="1" showErrorMessage="1" promptTitle="Residential Vacancy Rate" prompt="Use estimate from Market Study, if applicable. _x000a__x000a_Default Value = 5.0%" sqref="H23" xr:uid="{00000000-0002-0000-1E00-000001000000}"/>
    <dataValidation allowBlank="1" showInputMessage="1" showErrorMessage="1" promptTitle="Gross Rental Subsidy Income" prompt="Default Value = 2.5%" sqref="H14" xr:uid="{00000000-0002-0000-1E00-000002000000}"/>
    <dataValidation allowBlank="1" showInputMessage="1" showErrorMessage="1" promptTitle="Gross Rental HA/HUD/USDA Subsidy" prompt="Default Value = 2.5%" sqref="H13" xr:uid="{00000000-0002-0000-1E00-000003000000}"/>
    <dataValidation allowBlank="1" showInputMessage="1" showErrorMessage="1" promptTitle="Gross Tenant Paid Rental Income" prompt="Default Value = 2.5%" sqref="H12" xr:uid="{00000000-0002-0000-1E00-000004000000}"/>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53" min="1" max="2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B1:F42"/>
  <sheetViews>
    <sheetView showGridLines="0" zoomScaleNormal="100" workbookViewId="0">
      <selection activeCell="I12" sqref="I12"/>
    </sheetView>
  </sheetViews>
  <sheetFormatPr defaultColWidth="9.1796875" defaultRowHeight="14.5" x14ac:dyDescent="0.35"/>
  <cols>
    <col min="1" max="2" width="1.7265625" style="311" customWidth="1"/>
    <col min="3" max="3" width="14.26953125" style="311" customWidth="1"/>
    <col min="4" max="4" width="10" style="311" customWidth="1"/>
    <col min="5" max="5" width="74.26953125" style="311" customWidth="1"/>
    <col min="6" max="6" width="1.7265625" style="311" customWidth="1"/>
    <col min="7" max="16384" width="9.1796875" style="311"/>
  </cols>
  <sheetData>
    <row r="1" spans="2:6" ht="15" thickBot="1" x14ac:dyDescent="0.4"/>
    <row r="2" spans="2:6" ht="9" customHeight="1" x14ac:dyDescent="0.35">
      <c r="B2" s="457"/>
      <c r="C2" s="264"/>
      <c r="D2" s="264"/>
      <c r="E2" s="458"/>
      <c r="F2" s="459"/>
    </row>
    <row r="3" spans="2:6" ht="18.5" x14ac:dyDescent="0.45">
      <c r="B3" s="460"/>
      <c r="C3" s="2139" t="s">
        <v>659</v>
      </c>
      <c r="D3" s="2139"/>
      <c r="E3" s="2139"/>
      <c r="F3" s="461"/>
    </row>
    <row r="4" spans="2:6" x14ac:dyDescent="0.35">
      <c r="B4" s="460"/>
      <c r="C4" s="112"/>
      <c r="D4" s="112"/>
      <c r="E4" s="185"/>
      <c r="F4" s="461"/>
    </row>
    <row r="5" spans="2:6" ht="15" thickBot="1" x14ac:dyDescent="0.4">
      <c r="B5" s="460"/>
      <c r="C5" s="2479" t="str">
        <f>IF('1'!G5="",Messages!B3,(CONCATENATE("Project Name: ",'1'!G5)))</f>
        <v>Enter Project Name on Form 1</v>
      </c>
      <c r="D5" s="2479"/>
      <c r="E5" s="2479"/>
      <c r="F5" s="461"/>
    </row>
    <row r="6" spans="2:6" ht="22.5" customHeight="1" x14ac:dyDescent="0.35">
      <c r="B6" s="460"/>
      <c r="C6" s="232"/>
      <c r="D6" s="232"/>
      <c r="E6" s="112"/>
      <c r="F6" s="461"/>
    </row>
    <row r="7" spans="2:6" x14ac:dyDescent="0.35">
      <c r="B7" s="460"/>
      <c r="C7" s="462" t="s">
        <v>392</v>
      </c>
      <c r="D7" s="462"/>
      <c r="E7" s="185"/>
      <c r="F7" s="461"/>
    </row>
    <row r="8" spans="2:6" ht="15" thickBot="1" x14ac:dyDescent="0.4">
      <c r="B8" s="460"/>
      <c r="C8" s="112" t="s">
        <v>935</v>
      </c>
      <c r="D8" s="112"/>
      <c r="E8" s="185"/>
      <c r="F8" s="461"/>
    </row>
    <row r="9" spans="2:6" x14ac:dyDescent="0.35">
      <c r="B9" s="460"/>
      <c r="C9" s="2470"/>
      <c r="D9" s="2471"/>
      <c r="E9" s="2472"/>
      <c r="F9" s="461"/>
    </row>
    <row r="10" spans="2:6" x14ac:dyDescent="0.35">
      <c r="B10" s="460"/>
      <c r="C10" s="2473"/>
      <c r="D10" s="2474"/>
      <c r="E10" s="2475"/>
      <c r="F10" s="461"/>
    </row>
    <row r="11" spans="2:6" x14ac:dyDescent="0.35">
      <c r="B11" s="460"/>
      <c r="C11" s="2473"/>
      <c r="D11" s="2474"/>
      <c r="E11" s="2475"/>
      <c r="F11" s="461"/>
    </row>
    <row r="12" spans="2:6" ht="15" thickBot="1" x14ac:dyDescent="0.4">
      <c r="B12" s="460"/>
      <c r="C12" s="2476"/>
      <c r="D12" s="2477"/>
      <c r="E12" s="2478"/>
      <c r="F12" s="461"/>
    </row>
    <row r="13" spans="2:6" x14ac:dyDescent="0.35">
      <c r="B13" s="460"/>
      <c r="C13" s="113"/>
      <c r="D13" s="113"/>
      <c r="E13" s="185"/>
      <c r="F13" s="461"/>
    </row>
    <row r="14" spans="2:6" x14ac:dyDescent="0.35">
      <c r="B14" s="460"/>
      <c r="C14" s="462" t="s">
        <v>393</v>
      </c>
      <c r="D14" s="462"/>
      <c r="E14" s="113"/>
      <c r="F14" s="461"/>
    </row>
    <row r="15" spans="2:6" ht="7.5" customHeight="1" x14ac:dyDescent="0.35">
      <c r="B15" s="460"/>
      <c r="C15" s="463"/>
      <c r="D15" s="463"/>
      <c r="E15" s="113"/>
      <c r="F15" s="461"/>
    </row>
    <row r="16" spans="2:6" ht="15" thickBot="1" x14ac:dyDescent="0.4">
      <c r="B16" s="460"/>
      <c r="C16" s="208" t="s">
        <v>345</v>
      </c>
      <c r="D16" s="208"/>
      <c r="E16" s="112"/>
      <c r="F16" s="461"/>
    </row>
    <row r="17" spans="2:6" x14ac:dyDescent="0.35">
      <c r="B17" s="460"/>
      <c r="C17" s="231" t="s">
        <v>347</v>
      </c>
      <c r="D17" s="231"/>
      <c r="E17" s="693" t="str">
        <f>IF('8D'!I30&lt;&gt;0,Messages!B$96,"")</f>
        <v/>
      </c>
      <c r="F17" s="461"/>
    </row>
    <row r="18" spans="2:6" x14ac:dyDescent="0.35">
      <c r="B18" s="460"/>
      <c r="C18" s="231" t="s">
        <v>348</v>
      </c>
      <c r="D18" s="231"/>
      <c r="E18" s="694" t="str">
        <f>IF('8D'!I31&lt;&gt;0,Messages!B$96,"")</f>
        <v/>
      </c>
      <c r="F18" s="461"/>
    </row>
    <row r="19" spans="2:6" x14ac:dyDescent="0.35">
      <c r="B19" s="460"/>
      <c r="C19" s="231" t="s">
        <v>349</v>
      </c>
      <c r="D19" s="231"/>
      <c r="E19" s="694" t="str">
        <f>IF('8D'!I32&lt;&gt;0,Messages!B$96,"")</f>
        <v/>
      </c>
      <c r="F19" s="461"/>
    </row>
    <row r="20" spans="2:6" x14ac:dyDescent="0.35">
      <c r="B20" s="460"/>
      <c r="C20" s="231" t="s">
        <v>350</v>
      </c>
      <c r="D20" s="231"/>
      <c r="E20" s="694" t="str">
        <f>IF('8D'!I33&lt;&gt;0,Messages!B$96,"")</f>
        <v/>
      </c>
      <c r="F20" s="461"/>
    </row>
    <row r="21" spans="2:6" x14ac:dyDescent="0.35">
      <c r="B21" s="460"/>
      <c r="C21" s="231" t="s">
        <v>351</v>
      </c>
      <c r="D21" s="231"/>
      <c r="E21" s="694" t="str">
        <f>IF('8D'!I34&lt;&gt;0,Messages!B$96,"")</f>
        <v/>
      </c>
      <c r="F21" s="461"/>
    </row>
    <row r="22" spans="2:6" x14ac:dyDescent="0.35">
      <c r="B22" s="460"/>
      <c r="C22" s="231" t="s">
        <v>352</v>
      </c>
      <c r="D22" s="231"/>
      <c r="E22" s="694" t="str">
        <f>IF('8D'!I35&lt;&gt;0,Messages!B$96,"")</f>
        <v/>
      </c>
      <c r="F22" s="461"/>
    </row>
    <row r="23" spans="2:6" x14ac:dyDescent="0.35">
      <c r="B23" s="460"/>
      <c r="C23" s="231" t="s">
        <v>353</v>
      </c>
      <c r="D23" s="231"/>
      <c r="E23" s="694" t="str">
        <f>IF('8D'!I36&lt;&gt;0,Messages!B$96,"")</f>
        <v/>
      </c>
      <c r="F23" s="461"/>
    </row>
    <row r="24" spans="2:6" x14ac:dyDescent="0.35">
      <c r="B24" s="460"/>
      <c r="C24" s="231" t="s">
        <v>354</v>
      </c>
      <c r="D24" s="231"/>
      <c r="E24" s="694" t="str">
        <f>IF('8D'!I37&lt;&gt;0,Messages!B$96,"")</f>
        <v/>
      </c>
      <c r="F24" s="461"/>
    </row>
    <row r="25" spans="2:6" x14ac:dyDescent="0.35">
      <c r="B25" s="460"/>
      <c r="C25" s="231" t="s">
        <v>355</v>
      </c>
      <c r="D25" s="231"/>
      <c r="E25" s="694" t="str">
        <f>IF('8D'!I38&lt;&gt;0,Messages!B$96,"")</f>
        <v/>
      </c>
      <c r="F25" s="461"/>
    </row>
    <row r="26" spans="2:6" x14ac:dyDescent="0.35">
      <c r="B26" s="460"/>
      <c r="C26" s="231" t="s">
        <v>356</v>
      </c>
      <c r="D26" s="231"/>
      <c r="E26" s="694" t="str">
        <f>IF('8D'!I39&lt;&gt;0,Messages!B$96,"")</f>
        <v/>
      </c>
      <c r="F26" s="461"/>
    </row>
    <row r="27" spans="2:6" x14ac:dyDescent="0.35">
      <c r="B27" s="460"/>
      <c r="C27" s="231" t="s">
        <v>357</v>
      </c>
      <c r="D27" s="231"/>
      <c r="E27" s="694" t="str">
        <f>IF('8D'!I40&lt;&gt;0,Messages!B$96,"")</f>
        <v/>
      </c>
      <c r="F27" s="461"/>
    </row>
    <row r="28" spans="2:6" x14ac:dyDescent="0.35">
      <c r="B28" s="460"/>
      <c r="C28" s="231" t="s">
        <v>358</v>
      </c>
      <c r="D28" s="231"/>
      <c r="E28" s="694" t="str">
        <f>IF('8D'!I41&lt;&gt;0,Messages!B$96,"")</f>
        <v/>
      </c>
      <c r="F28" s="461"/>
    </row>
    <row r="29" spans="2:6" x14ac:dyDescent="0.35">
      <c r="B29" s="460"/>
      <c r="C29" s="231" t="s">
        <v>359</v>
      </c>
      <c r="D29" s="231"/>
      <c r="E29" s="694" t="str">
        <f>IF('8D'!I42&lt;&gt;0,Messages!B$96,"")</f>
        <v/>
      </c>
      <c r="F29" s="461"/>
    </row>
    <row r="30" spans="2:6" x14ac:dyDescent="0.35">
      <c r="B30" s="460"/>
      <c r="C30" s="231" t="s">
        <v>360</v>
      </c>
      <c r="D30" s="231"/>
      <c r="E30" s="694" t="str">
        <f>IF('8D'!I43&lt;&gt;0,Messages!B$96,"")</f>
        <v/>
      </c>
      <c r="F30" s="461"/>
    </row>
    <row r="31" spans="2:6" x14ac:dyDescent="0.35">
      <c r="B31" s="460"/>
      <c r="C31" s="231" t="s">
        <v>361</v>
      </c>
      <c r="D31" s="231"/>
      <c r="E31" s="694" t="str">
        <f>IF('8D'!I44&lt;&gt;0,Messages!B$96,"")</f>
        <v/>
      </c>
      <c r="F31" s="461"/>
    </row>
    <row r="32" spans="2:6" x14ac:dyDescent="0.35">
      <c r="B32" s="460"/>
      <c r="C32" s="231" t="s">
        <v>362</v>
      </c>
      <c r="D32" s="231"/>
      <c r="E32" s="694" t="str">
        <f>IF('8D'!I45&lt;&gt;0,Messages!B$96,"")</f>
        <v/>
      </c>
      <c r="F32" s="461"/>
    </row>
    <row r="33" spans="2:6" x14ac:dyDescent="0.35">
      <c r="B33" s="460"/>
      <c r="C33" s="231" t="s">
        <v>363</v>
      </c>
      <c r="D33" s="231"/>
      <c r="E33" s="694" t="str">
        <f>IF('8D'!I46&lt;&gt;0,Messages!B$96,"")</f>
        <v/>
      </c>
      <c r="F33" s="461"/>
    </row>
    <row r="34" spans="2:6" x14ac:dyDescent="0.35">
      <c r="B34" s="460"/>
      <c r="C34" s="231" t="s">
        <v>364</v>
      </c>
      <c r="D34" s="231"/>
      <c r="E34" s="694" t="str">
        <f>IF('8D'!I47&lt;&gt;0,Messages!B$96,"")</f>
        <v/>
      </c>
      <c r="F34" s="461"/>
    </row>
    <row r="35" spans="2:6" x14ac:dyDescent="0.35">
      <c r="B35" s="460"/>
      <c r="C35" s="231" t="s">
        <v>365</v>
      </c>
      <c r="D35" s="231"/>
      <c r="E35" s="694" t="str">
        <f>IF('8D'!I48&lt;&gt;0,Messages!B$96,"")</f>
        <v/>
      </c>
      <c r="F35" s="461"/>
    </row>
    <row r="36" spans="2:6" x14ac:dyDescent="0.35">
      <c r="B36" s="460"/>
      <c r="C36" s="231" t="s">
        <v>366</v>
      </c>
      <c r="D36" s="231"/>
      <c r="E36" s="694" t="str">
        <f>IF('8D'!I49&lt;&gt;0,Messages!B$96,"")</f>
        <v/>
      </c>
      <c r="F36" s="461"/>
    </row>
    <row r="37" spans="2:6" ht="30" customHeight="1" x14ac:dyDescent="0.35">
      <c r="B37" s="460"/>
      <c r="C37" s="2466" t="s">
        <v>471</v>
      </c>
      <c r="D37" s="2467"/>
      <c r="E37" s="2468" t="str">
        <f>IF('8D'!I50&lt;&gt;0,Messages!B96,"")</f>
        <v/>
      </c>
      <c r="F37" s="461"/>
    </row>
    <row r="38" spans="2:6" ht="15" thickBot="1" x14ac:dyDescent="0.4">
      <c r="B38" s="460"/>
      <c r="C38" s="235"/>
      <c r="D38" s="236"/>
      <c r="E38" s="2469" t="str">
        <f>IF('8D'!I51&lt;&gt;0,"Cost listed on Form 8E. Please provide detail here. (Overwrite this text with your answer)","")</f>
        <v/>
      </c>
      <c r="F38" s="461"/>
    </row>
    <row r="39" spans="2:6" ht="15" thickBot="1" x14ac:dyDescent="0.4">
      <c r="B39" s="460"/>
      <c r="C39" s="208" t="s">
        <v>394</v>
      </c>
      <c r="D39" s="208"/>
      <c r="E39" s="237"/>
      <c r="F39" s="461"/>
    </row>
    <row r="40" spans="2:6" x14ac:dyDescent="0.35">
      <c r="B40" s="460"/>
      <c r="C40" s="234" t="s">
        <v>368</v>
      </c>
      <c r="D40" s="234"/>
      <c r="E40" s="693"/>
      <c r="F40" s="461"/>
    </row>
    <row r="41" spans="2:6" ht="15" thickBot="1" x14ac:dyDescent="0.4">
      <c r="B41" s="460"/>
      <c r="C41" s="234" t="s">
        <v>369</v>
      </c>
      <c r="D41" s="234"/>
      <c r="E41" s="695"/>
      <c r="F41" s="461"/>
    </row>
    <row r="42" spans="2:6" ht="15" thickBot="1" x14ac:dyDescent="0.4">
      <c r="B42" s="464"/>
      <c r="C42" s="465"/>
      <c r="D42" s="465"/>
      <c r="E42" s="466"/>
      <c r="F42" s="467"/>
    </row>
  </sheetData>
  <sheetProtection formatCells="0" formatColumns="0" formatRows="0"/>
  <mergeCells count="5">
    <mergeCell ref="C37:D37"/>
    <mergeCell ref="E37:E38"/>
    <mergeCell ref="C9:E12"/>
    <mergeCell ref="C3:E3"/>
    <mergeCell ref="C5:E5"/>
  </mergeCells>
  <conditionalFormatting sqref="E17:E41">
    <cfRule type="containsText" dxfId="5" priority="1" operator="containsText" text="Cost listed on Form 8E. Please provide detail here. (Overwrite this text with your answer)">
      <formula>NOT(ISERROR(SEARCH("Cost listed on Form 8E. Please provide detail here. (Overwrite this text with your answer)",E17)))</formula>
    </cfRule>
  </conditionalFormatting>
  <pageMargins left="0.7" right="0.7" top="0.75" bottom="0.75" header="0.3" footer="0.3"/>
  <pageSetup scale="88" orientation="portrait" r:id="rId1"/>
  <headerFooter>
    <oddFooter>&amp;LForm 8E
Operating Pro Forma Details&amp;CCFA Forms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
  <sheetViews>
    <sheetView showGridLines="0" zoomScaleNormal="100" workbookViewId="0">
      <selection activeCell="N17" sqref="N17"/>
    </sheetView>
  </sheetViews>
  <sheetFormatPr defaultRowHeight="14.5" x14ac:dyDescent="0.35"/>
  <sheetData/>
  <pageMargins left="0.25" right="0.25" top="0.75" bottom="0.75" header="0.3" footer="0.3"/>
  <pageSetup scale="9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B1:I103"/>
  <sheetViews>
    <sheetView showGridLines="0" zoomScaleNormal="100" workbookViewId="0">
      <selection activeCell="L9" sqref="L9"/>
    </sheetView>
  </sheetViews>
  <sheetFormatPr defaultColWidth="9.1796875" defaultRowHeight="14.5" x14ac:dyDescent="0.35"/>
  <cols>
    <col min="1" max="2" width="1.7265625" style="311" customWidth="1"/>
    <col min="3" max="4" width="22.81640625" style="311" customWidth="1"/>
    <col min="5" max="6" width="5.7265625" style="311" customWidth="1"/>
    <col min="7" max="7" width="9.1796875" style="311"/>
    <col min="8" max="8" width="22.81640625" style="311" customWidth="1"/>
    <col min="9" max="9" width="1.7265625" style="311" customWidth="1"/>
    <col min="10" max="16384" width="9.1796875" style="311"/>
  </cols>
  <sheetData>
    <row r="1" spans="2:9" ht="15" thickBot="1" x14ac:dyDescent="0.4"/>
    <row r="2" spans="2:9" ht="9" customHeight="1" x14ac:dyDescent="0.35">
      <c r="B2" s="290"/>
      <c r="C2" s="291"/>
      <c r="D2" s="291"/>
      <c r="E2" s="291"/>
      <c r="F2" s="291"/>
      <c r="G2" s="291"/>
      <c r="H2" s="291"/>
      <c r="I2" s="312"/>
    </row>
    <row r="3" spans="2:9" ht="18.5" x14ac:dyDescent="0.45">
      <c r="B3" s="292"/>
      <c r="C3" s="2139" t="s">
        <v>395</v>
      </c>
      <c r="D3" s="2139"/>
      <c r="E3" s="2139"/>
      <c r="F3" s="2139"/>
      <c r="G3" s="2139"/>
      <c r="H3" s="2139"/>
      <c r="I3" s="313"/>
    </row>
    <row r="4" spans="2:9" ht="15" customHeight="1" x14ac:dyDescent="0.35">
      <c r="B4" s="292"/>
      <c r="C4" s="17"/>
      <c r="D4" s="112"/>
      <c r="E4" s="112"/>
      <c r="F4" s="112"/>
      <c r="G4" s="112"/>
      <c r="H4" s="112"/>
      <c r="I4" s="313"/>
    </row>
    <row r="5" spans="2:9" ht="15" thickBot="1" x14ac:dyDescent="0.4">
      <c r="B5" s="292"/>
      <c r="C5" s="2481" t="str">
        <f>IF('1'!G5="",Messages!B3,(CONCATENATE("Project Name: ",'1'!G5)))</f>
        <v>Enter Project Name on Form 1</v>
      </c>
      <c r="D5" s="2481"/>
      <c r="E5" s="2481"/>
      <c r="F5" s="2481"/>
      <c r="G5" s="2481"/>
      <c r="H5"/>
      <c r="I5" s="468"/>
    </row>
    <row r="6" spans="2:9" ht="15" customHeight="1" thickBot="1" x14ac:dyDescent="0.4">
      <c r="B6" s="292"/>
      <c r="C6" s="112"/>
      <c r="D6" s="112"/>
      <c r="E6" s="112"/>
      <c r="F6" s="112"/>
      <c r="G6" s="112"/>
      <c r="H6" s="112"/>
      <c r="I6" s="313"/>
    </row>
    <row r="7" spans="2:9" x14ac:dyDescent="0.35">
      <c r="B7" s="292"/>
      <c r="C7" s="2482" t="s">
        <v>396</v>
      </c>
      <c r="D7" s="2483"/>
      <c r="E7" s="2483"/>
      <c r="F7" s="2483"/>
      <c r="G7" s="2483"/>
      <c r="H7" s="2484"/>
      <c r="I7" s="313"/>
    </row>
    <row r="8" spans="2:9" x14ac:dyDescent="0.35">
      <c r="B8" s="292"/>
      <c r="C8" s="275" t="s">
        <v>397</v>
      </c>
      <c r="D8" s="2485" t="str">
        <f>IF('1'!G8="",Messages!B100,'1'!G8)</f>
        <v>Enter Organization Name on Form 1</v>
      </c>
      <c r="E8" s="2485"/>
      <c r="F8" s="2485"/>
      <c r="G8" s="2485"/>
      <c r="H8" s="2486"/>
      <c r="I8" s="313"/>
    </row>
    <row r="9" spans="2:9" x14ac:dyDescent="0.35">
      <c r="B9" s="292"/>
      <c r="C9" s="275" t="s">
        <v>398</v>
      </c>
      <c r="D9" s="2487"/>
      <c r="E9" s="2487"/>
      <c r="F9" s="2487"/>
      <c r="G9" s="2487"/>
      <c r="H9" s="2488"/>
      <c r="I9" s="313"/>
    </row>
    <row r="10" spans="2:9" x14ac:dyDescent="0.35">
      <c r="B10" s="292"/>
      <c r="C10" s="275" t="s">
        <v>13</v>
      </c>
      <c r="D10" s="1284"/>
      <c r="E10" s="112" t="s">
        <v>399</v>
      </c>
      <c r="F10" s="1284"/>
      <c r="G10" s="112" t="s">
        <v>400</v>
      </c>
      <c r="H10" s="1295"/>
      <c r="I10" s="313"/>
    </row>
    <row r="11" spans="2:9" x14ac:dyDescent="0.35">
      <c r="B11" s="292"/>
      <c r="C11" s="275" t="s">
        <v>401</v>
      </c>
      <c r="D11" s="2138"/>
      <c r="E11" s="2138"/>
      <c r="F11" s="2138"/>
      <c r="G11" s="2138"/>
      <c r="H11" s="2480"/>
      <c r="I11" s="313"/>
    </row>
    <row r="12" spans="2:9" x14ac:dyDescent="0.35">
      <c r="B12" s="292"/>
      <c r="C12" s="282" t="s">
        <v>402</v>
      </c>
      <c r="D12" s="2499"/>
      <c r="E12" s="2499"/>
      <c r="F12" s="2499"/>
      <c r="G12" s="2499"/>
      <c r="H12" s="2500"/>
      <c r="I12" s="313"/>
    </row>
    <row r="13" spans="2:9" x14ac:dyDescent="0.35">
      <c r="B13" s="469"/>
      <c r="C13" s="238"/>
      <c r="D13" s="239"/>
      <c r="E13" s="239"/>
      <c r="F13" s="239"/>
      <c r="G13" s="239"/>
      <c r="H13" s="240"/>
      <c r="I13" s="470"/>
    </row>
    <row r="14" spans="2:9" ht="26.5" x14ac:dyDescent="0.35">
      <c r="B14" s="292"/>
      <c r="C14" s="1575" t="s">
        <v>403</v>
      </c>
      <c r="D14" s="2138"/>
      <c r="E14" s="2138"/>
      <c r="F14" s="2138"/>
      <c r="G14" s="2138"/>
      <c r="H14" s="2480"/>
      <c r="I14" s="313"/>
    </row>
    <row r="15" spans="2:9" x14ac:dyDescent="0.35">
      <c r="B15" s="292"/>
      <c r="C15" s="275" t="s">
        <v>4</v>
      </c>
      <c r="D15" s="2138"/>
      <c r="E15" s="2138"/>
      <c r="F15" s="2138"/>
      <c r="G15" s="168" t="s">
        <v>404</v>
      </c>
      <c r="H15" s="1295"/>
      <c r="I15" s="313"/>
    </row>
    <row r="16" spans="2:9" x14ac:dyDescent="0.35">
      <c r="B16" s="292"/>
      <c r="C16" s="275" t="s">
        <v>5</v>
      </c>
      <c r="D16" s="2138"/>
      <c r="E16" s="2138"/>
      <c r="F16" s="2138"/>
      <c r="G16" s="2138"/>
      <c r="H16" s="2480"/>
      <c r="I16" s="313"/>
    </row>
    <row r="17" spans="2:9" x14ac:dyDescent="0.35">
      <c r="B17" s="292"/>
      <c r="C17" s="275" t="s">
        <v>942</v>
      </c>
      <c r="D17" s="2489" t="str">
        <f>IF('1'!G10="",Messages!B101,'1'!G10)</f>
        <v>Enter Contact Name on Form 1</v>
      </c>
      <c r="E17" s="2489"/>
      <c r="F17" s="2489"/>
      <c r="G17" s="2489"/>
      <c r="H17" s="2490"/>
      <c r="I17" s="313"/>
    </row>
    <row r="18" spans="2:9" x14ac:dyDescent="0.35">
      <c r="B18" s="292"/>
      <c r="C18" s="1160" t="s">
        <v>941</v>
      </c>
      <c r="D18" s="2496"/>
      <c r="E18" s="2496"/>
      <c r="F18" s="2496"/>
      <c r="G18" s="2496"/>
      <c r="H18" s="2497"/>
      <c r="I18" s="313"/>
    </row>
    <row r="19" spans="2:9" x14ac:dyDescent="0.35">
      <c r="B19" s="292"/>
      <c r="C19" s="275" t="s">
        <v>4</v>
      </c>
      <c r="D19" s="2491" t="str">
        <f>IF('1'!G12="",Messages!B102,'1'!G12)</f>
        <v>Enter Phone Number on Form 1</v>
      </c>
      <c r="E19" s="2491"/>
      <c r="F19" s="2491"/>
      <c r="G19" s="168" t="s">
        <v>404</v>
      </c>
      <c r="H19" s="1295"/>
      <c r="I19" s="313"/>
    </row>
    <row r="20" spans="2:9" x14ac:dyDescent="0.35">
      <c r="B20" s="292"/>
      <c r="C20" s="275" t="s">
        <v>5</v>
      </c>
      <c r="D20" s="2491" t="str">
        <f>IF('1'!J12="",Messages!B103,'1'!J12)</f>
        <v>Enter Email Address on Form 1</v>
      </c>
      <c r="E20" s="2491"/>
      <c r="F20" s="2491"/>
      <c r="G20" s="2491"/>
      <c r="H20" s="2492"/>
      <c r="I20" s="313"/>
    </row>
    <row r="21" spans="2:9" x14ac:dyDescent="0.35">
      <c r="B21" s="469"/>
      <c r="C21" s="1569"/>
      <c r="D21" s="239"/>
      <c r="E21" s="239"/>
      <c r="F21" s="239"/>
      <c r="G21" s="239"/>
      <c r="H21" s="240"/>
      <c r="I21" s="470"/>
    </row>
    <row r="22" spans="2:9" x14ac:dyDescent="0.35">
      <c r="B22" s="292"/>
      <c r="C22" s="2493" t="s">
        <v>925</v>
      </c>
      <c r="D22" s="2494"/>
      <c r="E22" s="2494"/>
      <c r="F22" s="2494"/>
      <c r="G22" s="2494"/>
      <c r="H22" s="2495"/>
      <c r="I22" s="313"/>
    </row>
    <row r="23" spans="2:9" x14ac:dyDescent="0.35">
      <c r="B23" s="292"/>
      <c r="C23" s="1160" t="s">
        <v>926</v>
      </c>
      <c r="D23" s="2138"/>
      <c r="E23" s="2138"/>
      <c r="F23" s="2138"/>
      <c r="G23" s="2138"/>
      <c r="H23" s="2480"/>
      <c r="I23" s="313"/>
    </row>
    <row r="24" spans="2:9" x14ac:dyDescent="0.35">
      <c r="B24" s="292"/>
      <c r="C24" s="275" t="s">
        <v>4</v>
      </c>
      <c r="D24" s="1294"/>
      <c r="E24" s="112" t="s">
        <v>5</v>
      </c>
      <c r="F24" s="2138"/>
      <c r="G24" s="2138"/>
      <c r="H24" s="2480"/>
      <c r="I24" s="313"/>
    </row>
    <row r="25" spans="2:9" ht="15" thickBot="1" x14ac:dyDescent="0.4">
      <c r="B25" s="292"/>
      <c r="C25" s="276"/>
      <c r="D25" s="279"/>
      <c r="E25" s="279"/>
      <c r="F25" s="279"/>
      <c r="G25" s="279"/>
      <c r="H25" s="280"/>
      <c r="I25" s="313"/>
    </row>
    <row r="26" spans="2:9" ht="7.5" customHeight="1" thickBot="1" x14ac:dyDescent="0.4">
      <c r="B26" s="292"/>
      <c r="C26" s="112"/>
      <c r="D26" s="112"/>
      <c r="E26" s="112"/>
      <c r="F26" s="112"/>
      <c r="G26" s="112"/>
      <c r="H26" s="112"/>
      <c r="I26" s="313"/>
    </row>
    <row r="27" spans="2:9" x14ac:dyDescent="0.35">
      <c r="B27" s="292"/>
      <c r="C27" s="2482" t="s">
        <v>406</v>
      </c>
      <c r="D27" s="2483"/>
      <c r="E27" s="2483"/>
      <c r="F27" s="2483"/>
      <c r="G27" s="2483"/>
      <c r="H27" s="2484"/>
      <c r="I27" s="313"/>
    </row>
    <row r="28" spans="2:9" x14ac:dyDescent="0.35">
      <c r="B28" s="292"/>
      <c r="C28" s="275" t="s">
        <v>397</v>
      </c>
      <c r="D28" s="2491" t="str">
        <f>IF('1'!G16="",Messages!B105,'1'!G16)</f>
        <v>Enter Firm Name on Form 1, if applicable</v>
      </c>
      <c r="E28" s="2491"/>
      <c r="F28" s="2491"/>
      <c r="G28" s="2491"/>
      <c r="H28" s="2492"/>
      <c r="I28" s="313"/>
    </row>
    <row r="29" spans="2:9" x14ac:dyDescent="0.35">
      <c r="B29" s="292"/>
      <c r="C29" s="275" t="s">
        <v>405</v>
      </c>
      <c r="D29" s="2489" t="str">
        <f>IF('1'!G18="",Messages!B101,'1'!G18)</f>
        <v>Enter Contact Name on Form 1</v>
      </c>
      <c r="E29" s="2489"/>
      <c r="F29" s="2489"/>
      <c r="G29" s="2489"/>
      <c r="H29" s="2490"/>
      <c r="I29" s="313"/>
    </row>
    <row r="30" spans="2:9" x14ac:dyDescent="0.35">
      <c r="B30" s="292"/>
      <c r="C30" s="275" t="s">
        <v>398</v>
      </c>
      <c r="D30" s="2487"/>
      <c r="E30" s="2487"/>
      <c r="F30" s="2487"/>
      <c r="G30" s="2487"/>
      <c r="H30" s="2488"/>
      <c r="I30" s="313"/>
    </row>
    <row r="31" spans="2:9" x14ac:dyDescent="0.35">
      <c r="B31" s="292"/>
      <c r="C31" s="275" t="s">
        <v>13</v>
      </c>
      <c r="D31" s="1284"/>
      <c r="E31" s="112" t="s">
        <v>399</v>
      </c>
      <c r="F31" s="1284"/>
      <c r="G31" s="112" t="s">
        <v>400</v>
      </c>
      <c r="H31" s="277"/>
      <c r="I31" s="313"/>
    </row>
    <row r="32" spans="2:9" x14ac:dyDescent="0.35">
      <c r="B32" s="292"/>
      <c r="C32" s="275" t="s">
        <v>4</v>
      </c>
      <c r="D32" s="2491" t="str">
        <f>IF('1'!G20="",Messages!B102,'1'!G20)</f>
        <v>Enter Phone Number on Form 1</v>
      </c>
      <c r="E32" s="2491"/>
      <c r="F32" s="168" t="s">
        <v>404</v>
      </c>
      <c r="G32" s="2138"/>
      <c r="H32" s="2480"/>
      <c r="I32" s="313"/>
    </row>
    <row r="33" spans="2:9" x14ac:dyDescent="0.35">
      <c r="B33" s="292"/>
      <c r="C33" s="275" t="s">
        <v>5</v>
      </c>
      <c r="D33" s="2491" t="str">
        <f>IF('1'!J20="",Messages!B103,'1'!J20)</f>
        <v>Enter Email Address on Form 1</v>
      </c>
      <c r="E33" s="2491"/>
      <c r="F33" s="2491"/>
      <c r="G33" s="2491"/>
      <c r="H33" s="2492"/>
      <c r="I33" s="313"/>
    </row>
    <row r="34" spans="2:9" ht="15" thickBot="1" x14ac:dyDescent="0.4">
      <c r="B34" s="292"/>
      <c r="C34" s="276"/>
      <c r="D34" s="279"/>
      <c r="E34" s="279"/>
      <c r="F34" s="279"/>
      <c r="G34" s="279"/>
      <c r="H34" s="280"/>
      <c r="I34" s="313"/>
    </row>
    <row r="35" spans="2:9" ht="7.5" customHeight="1" thickBot="1" x14ac:dyDescent="0.4">
      <c r="B35" s="292"/>
      <c r="C35" s="278"/>
      <c r="D35" s="112"/>
      <c r="E35" s="112"/>
      <c r="F35" s="112"/>
      <c r="G35" s="112"/>
      <c r="H35" s="112"/>
      <c r="I35" s="313"/>
    </row>
    <row r="36" spans="2:9" x14ac:dyDescent="0.35">
      <c r="B36" s="292"/>
      <c r="C36" s="2482" t="s">
        <v>166</v>
      </c>
      <c r="D36" s="2483"/>
      <c r="E36" s="2483"/>
      <c r="F36" s="2483"/>
      <c r="G36" s="2483"/>
      <c r="H36" s="2484"/>
      <c r="I36" s="313"/>
    </row>
    <row r="37" spans="2:9" x14ac:dyDescent="0.35">
      <c r="B37" s="292"/>
      <c r="C37" s="275" t="s">
        <v>397</v>
      </c>
      <c r="D37" s="2138"/>
      <c r="E37" s="2138"/>
      <c r="F37" s="2138"/>
      <c r="G37" s="2138"/>
      <c r="H37" s="2480"/>
      <c r="I37" s="313"/>
    </row>
    <row r="38" spans="2:9" x14ac:dyDescent="0.35">
      <c r="B38" s="292"/>
      <c r="C38" s="275" t="s">
        <v>405</v>
      </c>
      <c r="D38" s="2487"/>
      <c r="E38" s="2487"/>
      <c r="F38" s="2487"/>
      <c r="G38" s="2487"/>
      <c r="H38" s="2488"/>
      <c r="I38" s="313"/>
    </row>
    <row r="39" spans="2:9" x14ac:dyDescent="0.35">
      <c r="B39" s="292"/>
      <c r="C39" s="275" t="s">
        <v>4</v>
      </c>
      <c r="D39" s="1294"/>
      <c r="E39" s="112" t="s">
        <v>5</v>
      </c>
      <c r="F39" s="2138"/>
      <c r="G39" s="2138"/>
      <c r="H39" s="2480"/>
      <c r="I39" s="313"/>
    </row>
    <row r="40" spans="2:9" ht="15" thickBot="1" x14ac:dyDescent="0.4">
      <c r="B40" s="292"/>
      <c r="C40" s="276"/>
      <c r="D40" s="279"/>
      <c r="E40" s="279"/>
      <c r="F40" s="279"/>
      <c r="G40" s="279"/>
      <c r="H40" s="280"/>
      <c r="I40" s="313"/>
    </row>
    <row r="41" spans="2:9" ht="7.5" customHeight="1" thickBot="1" x14ac:dyDescent="0.4">
      <c r="B41" s="292"/>
      <c r="C41" s="112"/>
      <c r="D41" s="112"/>
      <c r="E41" s="112"/>
      <c r="F41" s="112"/>
      <c r="G41" s="112"/>
      <c r="H41" s="112"/>
      <c r="I41" s="313"/>
    </row>
    <row r="42" spans="2:9" x14ac:dyDescent="0.35">
      <c r="B42" s="292"/>
      <c r="C42" s="2482" t="s">
        <v>407</v>
      </c>
      <c r="D42" s="2483"/>
      <c r="E42" s="2483"/>
      <c r="F42" s="2483"/>
      <c r="G42" s="2483"/>
      <c r="H42" s="2484"/>
      <c r="I42" s="313"/>
    </row>
    <row r="43" spans="2:9" x14ac:dyDescent="0.35">
      <c r="B43" s="292"/>
      <c r="C43" s="275" t="s">
        <v>397</v>
      </c>
      <c r="D43" s="2138"/>
      <c r="E43" s="2138"/>
      <c r="F43" s="2138"/>
      <c r="G43" s="2138"/>
      <c r="H43" s="2480"/>
      <c r="I43" s="313"/>
    </row>
    <row r="44" spans="2:9" x14ac:dyDescent="0.35">
      <c r="B44" s="292"/>
      <c r="C44" s="275" t="s">
        <v>405</v>
      </c>
      <c r="D44" s="2487"/>
      <c r="E44" s="2487"/>
      <c r="F44" s="2487"/>
      <c r="G44" s="2487"/>
      <c r="H44" s="2488"/>
      <c r="I44" s="313"/>
    </row>
    <row r="45" spans="2:9" x14ac:dyDescent="0.35">
      <c r="B45" s="292"/>
      <c r="C45" s="275" t="s">
        <v>4</v>
      </c>
      <c r="D45" s="1294"/>
      <c r="E45" s="112" t="s">
        <v>5</v>
      </c>
      <c r="F45" s="2138"/>
      <c r="G45" s="2138"/>
      <c r="H45" s="2480"/>
      <c r="I45" s="313"/>
    </row>
    <row r="46" spans="2:9" ht="15" thickBot="1" x14ac:dyDescent="0.4">
      <c r="B46" s="292"/>
      <c r="C46" s="276"/>
      <c r="D46" s="279"/>
      <c r="E46" s="279"/>
      <c r="F46" s="279"/>
      <c r="G46" s="279"/>
      <c r="H46" s="280"/>
      <c r="I46" s="313"/>
    </row>
    <row r="47" spans="2:9" ht="9" customHeight="1" thickBot="1" x14ac:dyDescent="0.4">
      <c r="B47" s="292"/>
      <c r="C47" s="281"/>
      <c r="D47" s="281"/>
      <c r="E47" s="281"/>
      <c r="F47" s="281"/>
      <c r="G47" s="281"/>
      <c r="H47" s="281"/>
      <c r="I47" s="313"/>
    </row>
    <row r="48" spans="2:9" x14ac:dyDescent="0.35">
      <c r="B48" s="292"/>
      <c r="C48" s="2482" t="s">
        <v>408</v>
      </c>
      <c r="D48" s="2498"/>
      <c r="E48" s="2498"/>
      <c r="F48" s="2498"/>
      <c r="G48" s="2498"/>
      <c r="H48" s="2484"/>
      <c r="I48" s="313"/>
    </row>
    <row r="49" spans="2:9" x14ac:dyDescent="0.35">
      <c r="B49" s="292"/>
      <c r="C49" s="275" t="s">
        <v>397</v>
      </c>
      <c r="D49" s="2138"/>
      <c r="E49" s="2138"/>
      <c r="F49" s="2138"/>
      <c r="G49" s="2138"/>
      <c r="H49" s="2480"/>
      <c r="I49" s="313"/>
    </row>
    <row r="50" spans="2:9" x14ac:dyDescent="0.35">
      <c r="B50" s="292"/>
      <c r="C50" s="275" t="s">
        <v>405</v>
      </c>
      <c r="D50" s="2496"/>
      <c r="E50" s="2496"/>
      <c r="F50" s="2496"/>
      <c r="G50" s="2496"/>
      <c r="H50" s="2497"/>
      <c r="I50" s="313"/>
    </row>
    <row r="51" spans="2:9" x14ac:dyDescent="0.35">
      <c r="B51" s="292"/>
      <c r="C51" s="275" t="s">
        <v>4</v>
      </c>
      <c r="D51" s="1293"/>
      <c r="E51" s="112" t="s">
        <v>5</v>
      </c>
      <c r="F51" s="2138"/>
      <c r="G51" s="2138"/>
      <c r="H51" s="2480"/>
      <c r="I51" s="313"/>
    </row>
    <row r="52" spans="2:9" ht="15" thickBot="1" x14ac:dyDescent="0.4">
      <c r="B52" s="292"/>
      <c r="C52" s="276"/>
      <c r="D52" s="287"/>
      <c r="E52" s="287"/>
      <c r="F52" s="287"/>
      <c r="G52" s="287"/>
      <c r="H52" s="288"/>
      <c r="I52" s="313"/>
    </row>
    <row r="53" spans="2:9" ht="7.5" customHeight="1" thickBot="1" x14ac:dyDescent="0.4">
      <c r="B53" s="455"/>
      <c r="C53" s="281"/>
      <c r="D53" s="281"/>
      <c r="E53" s="281"/>
      <c r="F53" s="281"/>
      <c r="G53" s="281"/>
      <c r="H53" s="281"/>
      <c r="I53" s="456"/>
    </row>
    <row r="54" spans="2:9" ht="9" customHeight="1" x14ac:dyDescent="0.35">
      <c r="B54" s="290"/>
      <c r="C54" s="291"/>
      <c r="D54" s="291"/>
      <c r="E54" s="291"/>
      <c r="F54" s="291"/>
      <c r="G54" s="291"/>
      <c r="H54" s="291"/>
      <c r="I54" s="312"/>
    </row>
    <row r="55" spans="2:9" ht="18.5" x14ac:dyDescent="0.45">
      <c r="B55" s="292"/>
      <c r="C55" s="2139" t="s">
        <v>490</v>
      </c>
      <c r="D55" s="2139"/>
      <c r="E55" s="2139"/>
      <c r="F55" s="2139"/>
      <c r="G55" s="2139"/>
      <c r="H55" s="2139"/>
      <c r="I55" s="313"/>
    </row>
    <row r="56" spans="2:9" ht="15" customHeight="1" x14ac:dyDescent="0.35">
      <c r="B56" s="292"/>
      <c r="C56" s="17"/>
      <c r="D56" s="112"/>
      <c r="E56" s="112"/>
      <c r="F56" s="112"/>
      <c r="G56" s="112"/>
      <c r="H56" s="112"/>
      <c r="I56" s="313"/>
    </row>
    <row r="57" spans="2:9" x14ac:dyDescent="0.35">
      <c r="B57" s="292"/>
      <c r="C57" t="s">
        <v>0</v>
      </c>
      <c r="D57" s="2485" t="str">
        <f>IF('1'!G5="",Messages!B3,'1'!G5)</f>
        <v>Enter Project Name on Form 1</v>
      </c>
      <c r="E57" s="2485"/>
      <c r="F57" s="2485"/>
      <c r="G57" s="2485"/>
      <c r="H57" s="2485"/>
      <c r="I57" s="468"/>
    </row>
    <row r="58" spans="2:9" ht="15" customHeight="1" thickBot="1" x14ac:dyDescent="0.4">
      <c r="B58" s="292"/>
      <c r="C58" s="112"/>
      <c r="D58" s="112"/>
      <c r="E58" s="112"/>
      <c r="F58" s="112"/>
      <c r="G58" s="112"/>
      <c r="H58" s="112"/>
      <c r="I58" s="313"/>
    </row>
    <row r="59" spans="2:9" x14ac:dyDescent="0.35">
      <c r="B59" s="292"/>
      <c r="C59" s="2503" t="s">
        <v>669</v>
      </c>
      <c r="D59" s="2498"/>
      <c r="E59" s="2498"/>
      <c r="F59" s="2498"/>
      <c r="G59" s="2498"/>
      <c r="H59" s="2504"/>
      <c r="I59" s="313"/>
    </row>
    <row r="60" spans="2:9" x14ac:dyDescent="0.35">
      <c r="B60" s="292"/>
      <c r="C60" s="1160" t="s">
        <v>670</v>
      </c>
      <c r="D60" s="2505"/>
      <c r="E60" s="2505"/>
      <c r="F60" s="2505"/>
      <c r="G60" s="2505"/>
      <c r="H60" s="2506"/>
      <c r="I60" s="313"/>
    </row>
    <row r="61" spans="2:9" x14ac:dyDescent="0.35">
      <c r="B61" s="292"/>
      <c r="C61" s="1160" t="s">
        <v>398</v>
      </c>
      <c r="D61" s="2496"/>
      <c r="E61" s="2496"/>
      <c r="F61" s="2496"/>
      <c r="G61" s="2496"/>
      <c r="H61" s="2497"/>
      <c r="I61" s="313"/>
    </row>
    <row r="62" spans="2:9" x14ac:dyDescent="0.35">
      <c r="B62" s="292"/>
      <c r="C62" s="1160" t="s">
        <v>13</v>
      </c>
      <c r="D62" s="1284"/>
      <c r="E62" s="1526" t="s">
        <v>399</v>
      </c>
      <c r="F62" s="1284"/>
      <c r="G62" s="1526" t="s">
        <v>400</v>
      </c>
      <c r="H62" s="1295"/>
      <c r="I62" s="313"/>
    </row>
    <row r="63" spans="2:9" x14ac:dyDescent="0.35">
      <c r="B63" s="292"/>
      <c r="C63" s="275" t="s">
        <v>405</v>
      </c>
      <c r="D63" s="2487"/>
      <c r="E63" s="2138"/>
      <c r="F63" s="2487"/>
      <c r="G63" s="2138"/>
      <c r="H63" s="2488"/>
      <c r="I63" s="313"/>
    </row>
    <row r="64" spans="2:9" x14ac:dyDescent="0.35">
      <c r="B64" s="292"/>
      <c r="C64" s="275" t="s">
        <v>4</v>
      </c>
      <c r="D64" s="1294"/>
      <c r="E64" s="112" t="s">
        <v>5</v>
      </c>
      <c r="F64" s="2138"/>
      <c r="G64" s="2138"/>
      <c r="H64" s="2480"/>
      <c r="I64" s="313"/>
    </row>
    <row r="65" spans="2:9" x14ac:dyDescent="0.35">
      <c r="B65" s="292"/>
      <c r="C65" s="1160" t="s">
        <v>401</v>
      </c>
      <c r="D65" s="2138"/>
      <c r="E65" s="2138"/>
      <c r="F65" s="2138"/>
      <c r="G65" s="2138"/>
      <c r="H65" s="2480"/>
      <c r="I65" s="313"/>
    </row>
    <row r="66" spans="2:9" ht="15" thickBot="1" x14ac:dyDescent="0.4">
      <c r="B66" s="292"/>
      <c r="C66" s="1161"/>
      <c r="D66" s="2501"/>
      <c r="E66" s="2501"/>
      <c r="F66" s="2501"/>
      <c r="G66" s="2501"/>
      <c r="H66" s="2502"/>
      <c r="I66" s="313"/>
    </row>
    <row r="67" spans="2:9" ht="7.5" customHeight="1" thickBot="1" x14ac:dyDescent="0.4">
      <c r="B67" s="292"/>
      <c r="C67" s="112"/>
      <c r="D67" s="112"/>
      <c r="E67" s="112"/>
      <c r="F67" s="112"/>
      <c r="G67" s="112"/>
      <c r="H67" s="112"/>
      <c r="I67" s="313"/>
    </row>
    <row r="68" spans="2:9" x14ac:dyDescent="0.35">
      <c r="B68" s="292"/>
      <c r="C68" s="2482" t="s">
        <v>409</v>
      </c>
      <c r="D68" s="2483"/>
      <c r="E68" s="2483"/>
      <c r="F68" s="2483"/>
      <c r="G68" s="2483"/>
      <c r="H68" s="2484"/>
      <c r="I68" s="313"/>
    </row>
    <row r="69" spans="2:9" x14ac:dyDescent="0.35">
      <c r="B69" s="292"/>
      <c r="C69" s="275" t="s">
        <v>397</v>
      </c>
      <c r="D69" s="2138"/>
      <c r="E69" s="2138"/>
      <c r="F69" s="2138"/>
      <c r="G69" s="2138"/>
      <c r="H69" s="2480"/>
      <c r="I69" s="313"/>
    </row>
    <row r="70" spans="2:9" x14ac:dyDescent="0.35">
      <c r="B70" s="292"/>
      <c r="C70" s="275" t="s">
        <v>405</v>
      </c>
      <c r="D70" s="2487"/>
      <c r="E70" s="2487"/>
      <c r="F70" s="2487"/>
      <c r="G70" s="2487"/>
      <c r="H70" s="2488"/>
      <c r="I70" s="313"/>
    </row>
    <row r="71" spans="2:9" x14ac:dyDescent="0.35">
      <c r="B71" s="292"/>
      <c r="C71" s="275" t="s">
        <v>398</v>
      </c>
      <c r="D71" s="2487"/>
      <c r="E71" s="2487"/>
      <c r="F71" s="2487"/>
      <c r="G71" s="2487"/>
      <c r="H71" s="2488"/>
      <c r="I71" s="313"/>
    </row>
    <row r="72" spans="2:9" x14ac:dyDescent="0.35">
      <c r="B72" s="292"/>
      <c r="C72" s="275" t="s">
        <v>13</v>
      </c>
      <c r="D72" s="1284"/>
      <c r="E72" s="112" t="s">
        <v>399</v>
      </c>
      <c r="F72" s="1284"/>
      <c r="G72" s="112" t="s">
        <v>400</v>
      </c>
      <c r="H72" s="1295"/>
      <c r="I72" s="313"/>
    </row>
    <row r="73" spans="2:9" x14ac:dyDescent="0.35">
      <c r="B73" s="292"/>
      <c r="C73" s="275" t="s">
        <v>4</v>
      </c>
      <c r="D73" s="1294"/>
      <c r="E73" s="112" t="s">
        <v>5</v>
      </c>
      <c r="F73" s="2138"/>
      <c r="G73" s="2138"/>
      <c r="H73" s="2480"/>
      <c r="I73" s="313"/>
    </row>
    <row r="74" spans="2:9" ht="15" thickBot="1" x14ac:dyDescent="0.4">
      <c r="B74" s="292"/>
      <c r="C74" s="276"/>
      <c r="D74" s="279"/>
      <c r="E74" s="279"/>
      <c r="F74" s="279"/>
      <c r="G74" s="279"/>
      <c r="H74" s="280"/>
      <c r="I74" s="468"/>
    </row>
    <row r="75" spans="2:9" ht="7.5" customHeight="1" thickBot="1" x14ac:dyDescent="0.4">
      <c r="B75" s="292"/>
      <c r="C75" s="112"/>
      <c r="D75" s="112"/>
      <c r="E75" s="112"/>
      <c r="F75" s="112"/>
      <c r="G75" s="112"/>
      <c r="H75" s="112"/>
      <c r="I75" s="313"/>
    </row>
    <row r="76" spans="2:9" x14ac:dyDescent="0.35">
      <c r="B76" s="292"/>
      <c r="C76" s="2482" t="s">
        <v>900</v>
      </c>
      <c r="D76" s="2483"/>
      <c r="E76" s="2483"/>
      <c r="F76" s="2483"/>
      <c r="G76" s="2483"/>
      <c r="H76" s="2484"/>
      <c r="I76" s="313"/>
    </row>
    <row r="77" spans="2:9" x14ac:dyDescent="0.35">
      <c r="B77" s="292"/>
      <c r="C77" s="275" t="s">
        <v>397</v>
      </c>
      <c r="D77" s="2138"/>
      <c r="E77" s="2138"/>
      <c r="F77" s="2138"/>
      <c r="G77" s="2138"/>
      <c r="H77" s="2480"/>
      <c r="I77" s="313"/>
    </row>
    <row r="78" spans="2:9" x14ac:dyDescent="0.35">
      <c r="B78" s="292"/>
      <c r="C78" s="275" t="s">
        <v>405</v>
      </c>
      <c r="D78" s="2487"/>
      <c r="E78" s="2487"/>
      <c r="F78" s="2487"/>
      <c r="G78" s="2487"/>
      <c r="H78" s="2488"/>
      <c r="I78" s="313"/>
    </row>
    <row r="79" spans="2:9" x14ac:dyDescent="0.35">
      <c r="B79" s="292"/>
      <c r="C79" s="275" t="s">
        <v>398</v>
      </c>
      <c r="D79" s="2487"/>
      <c r="E79" s="2487"/>
      <c r="F79" s="2487"/>
      <c r="G79" s="2487"/>
      <c r="H79" s="2488"/>
      <c r="I79" s="313"/>
    </row>
    <row r="80" spans="2:9" x14ac:dyDescent="0.35">
      <c r="B80" s="292"/>
      <c r="C80" s="275" t="s">
        <v>13</v>
      </c>
      <c r="D80" s="1284"/>
      <c r="E80" s="112" t="s">
        <v>399</v>
      </c>
      <c r="F80" s="1284"/>
      <c r="G80" s="112" t="s">
        <v>400</v>
      </c>
      <c r="H80" s="1295"/>
      <c r="I80" s="313"/>
    </row>
    <row r="81" spans="2:9" x14ac:dyDescent="0.35">
      <c r="B81" s="292"/>
      <c r="C81" s="275" t="s">
        <v>4</v>
      </c>
      <c r="D81" s="1294"/>
      <c r="E81" s="112" t="s">
        <v>5</v>
      </c>
      <c r="F81" s="2138"/>
      <c r="G81" s="2138"/>
      <c r="H81" s="2480"/>
      <c r="I81" s="313"/>
    </row>
    <row r="82" spans="2:9" ht="15" thickBot="1" x14ac:dyDescent="0.4">
      <c r="B82" s="292"/>
      <c r="C82" s="276"/>
      <c r="D82" s="279"/>
      <c r="E82" s="279"/>
      <c r="F82" s="279"/>
      <c r="G82" s="279"/>
      <c r="H82" s="280"/>
      <c r="I82" s="468"/>
    </row>
    <row r="83" spans="2:9" ht="7.5" customHeight="1" thickBot="1" x14ac:dyDescent="0.4">
      <c r="B83" s="292"/>
      <c r="C83" s="113"/>
      <c r="D83" s="112"/>
      <c r="E83" s="112"/>
      <c r="F83" s="112"/>
      <c r="G83" s="112"/>
      <c r="H83" s="113"/>
      <c r="I83" s="313"/>
    </row>
    <row r="84" spans="2:9" x14ac:dyDescent="0.35">
      <c r="B84" s="292"/>
      <c r="C84" s="2482" t="s">
        <v>410</v>
      </c>
      <c r="D84" s="2483"/>
      <c r="E84" s="2483"/>
      <c r="F84" s="2483"/>
      <c r="G84" s="2483"/>
      <c r="H84" s="2484"/>
      <c r="I84" s="313"/>
    </row>
    <row r="85" spans="2:9" x14ac:dyDescent="0.35">
      <c r="B85" s="292"/>
      <c r="C85" s="275" t="s">
        <v>397</v>
      </c>
      <c r="D85" s="2138"/>
      <c r="E85" s="2138"/>
      <c r="F85" s="2138"/>
      <c r="G85" s="2138"/>
      <c r="H85" s="2480"/>
      <c r="I85" s="313"/>
    </row>
    <row r="86" spans="2:9" x14ac:dyDescent="0.35">
      <c r="B86" s="292"/>
      <c r="C86" s="275" t="s">
        <v>405</v>
      </c>
      <c r="D86" s="2487"/>
      <c r="E86" s="2487"/>
      <c r="F86" s="2487"/>
      <c r="G86" s="2487"/>
      <c r="H86" s="2488"/>
      <c r="I86" s="313"/>
    </row>
    <row r="87" spans="2:9" x14ac:dyDescent="0.35">
      <c r="B87" s="292"/>
      <c r="C87" s="275" t="s">
        <v>4</v>
      </c>
      <c r="D87" s="1294"/>
      <c r="E87" s="112" t="s">
        <v>5</v>
      </c>
      <c r="F87" s="2138"/>
      <c r="G87" s="2138"/>
      <c r="H87" s="2480"/>
      <c r="I87" s="313"/>
    </row>
    <row r="88" spans="2:9" ht="15" thickBot="1" x14ac:dyDescent="0.4">
      <c r="B88" s="292"/>
      <c r="C88" s="276"/>
      <c r="D88" s="279"/>
      <c r="E88" s="279"/>
      <c r="F88" s="279"/>
      <c r="G88" s="279"/>
      <c r="H88" s="280"/>
      <c r="I88" s="313"/>
    </row>
    <row r="89" spans="2:9" ht="7.5" customHeight="1" thickBot="1" x14ac:dyDescent="0.4">
      <c r="B89" s="292"/>
      <c r="C89" s="112"/>
      <c r="D89" s="112"/>
      <c r="E89" s="112"/>
      <c r="F89" s="112"/>
      <c r="G89" s="112"/>
      <c r="H89" s="112"/>
      <c r="I89" s="313"/>
    </row>
    <row r="90" spans="2:9" x14ac:dyDescent="0.35">
      <c r="B90" s="292"/>
      <c r="C90" s="2482" t="s">
        <v>411</v>
      </c>
      <c r="D90" s="2483"/>
      <c r="E90" s="2483"/>
      <c r="F90" s="2483"/>
      <c r="G90" s="2483"/>
      <c r="H90" s="2484"/>
      <c r="I90" s="313"/>
    </row>
    <row r="91" spans="2:9" x14ac:dyDescent="0.35">
      <c r="B91" s="292"/>
      <c r="C91" s="275" t="s">
        <v>397</v>
      </c>
      <c r="D91" s="2138"/>
      <c r="E91" s="2138"/>
      <c r="F91" s="2138"/>
      <c r="G91" s="2138"/>
      <c r="H91" s="2480"/>
      <c r="I91" s="313"/>
    </row>
    <row r="92" spans="2:9" x14ac:dyDescent="0.35">
      <c r="B92" s="292"/>
      <c r="C92" s="275" t="s">
        <v>405</v>
      </c>
      <c r="D92" s="2487"/>
      <c r="E92" s="2487"/>
      <c r="F92" s="2487"/>
      <c r="G92" s="2487"/>
      <c r="H92" s="2488"/>
      <c r="I92" s="313"/>
    </row>
    <row r="93" spans="2:9" x14ac:dyDescent="0.35">
      <c r="B93" s="292"/>
      <c r="C93" s="275" t="s">
        <v>4</v>
      </c>
      <c r="D93" s="1294"/>
      <c r="E93" s="112" t="s">
        <v>5</v>
      </c>
      <c r="F93" s="2138"/>
      <c r="G93" s="2138"/>
      <c r="H93" s="2480"/>
      <c r="I93" s="313"/>
    </row>
    <row r="94" spans="2:9" ht="15" thickBot="1" x14ac:dyDescent="0.4">
      <c r="B94" s="292"/>
      <c r="C94" s="276"/>
      <c r="D94" s="279"/>
      <c r="E94" s="279"/>
      <c r="F94" s="279"/>
      <c r="G94" s="279"/>
      <c r="H94" s="280"/>
      <c r="I94" s="313"/>
    </row>
    <row r="95" spans="2:9" ht="7.5" customHeight="1" thickBot="1" x14ac:dyDescent="0.4">
      <c r="B95" s="292"/>
      <c r="C95" s="112"/>
      <c r="D95" s="112"/>
      <c r="E95" s="112"/>
      <c r="F95" s="112"/>
      <c r="G95" s="112"/>
      <c r="H95" s="112"/>
      <c r="I95" s="313"/>
    </row>
    <row r="96" spans="2:9" x14ac:dyDescent="0.35">
      <c r="B96" s="292"/>
      <c r="C96" s="2482" t="s">
        <v>412</v>
      </c>
      <c r="D96" s="2483"/>
      <c r="E96" s="2483"/>
      <c r="F96" s="2483"/>
      <c r="G96" s="2483"/>
      <c r="H96" s="2484"/>
      <c r="I96" s="313"/>
    </row>
    <row r="97" spans="2:9" x14ac:dyDescent="0.35">
      <c r="B97" s="292"/>
      <c r="C97" s="275" t="s">
        <v>397</v>
      </c>
      <c r="D97" s="2138"/>
      <c r="E97" s="2138"/>
      <c r="F97" s="2138"/>
      <c r="G97" s="2138"/>
      <c r="H97" s="2480"/>
      <c r="I97" s="313"/>
    </row>
    <row r="98" spans="2:9" x14ac:dyDescent="0.35">
      <c r="B98" s="292"/>
      <c r="C98" s="275" t="s">
        <v>405</v>
      </c>
      <c r="D98" s="2487"/>
      <c r="E98" s="2487"/>
      <c r="F98" s="2487"/>
      <c r="G98" s="2487"/>
      <c r="H98" s="2488"/>
      <c r="I98" s="313"/>
    </row>
    <row r="99" spans="2:9" x14ac:dyDescent="0.35">
      <c r="B99" s="292"/>
      <c r="C99" s="275" t="s">
        <v>398</v>
      </c>
      <c r="D99" s="2487"/>
      <c r="E99" s="2487"/>
      <c r="F99" s="2487"/>
      <c r="G99" s="2487"/>
      <c r="H99" s="2488"/>
      <c r="I99" s="313"/>
    </row>
    <row r="100" spans="2:9" x14ac:dyDescent="0.35">
      <c r="B100" s="292"/>
      <c r="C100" s="275" t="s">
        <v>13</v>
      </c>
      <c r="D100" s="1284"/>
      <c r="E100" s="112" t="s">
        <v>399</v>
      </c>
      <c r="F100" s="1284"/>
      <c r="G100" s="112" t="s">
        <v>400</v>
      </c>
      <c r="H100" s="1295"/>
      <c r="I100" s="313"/>
    </row>
    <row r="101" spans="2:9" x14ac:dyDescent="0.35">
      <c r="B101" s="292"/>
      <c r="C101" s="275" t="s">
        <v>4</v>
      </c>
      <c r="D101" s="1294"/>
      <c r="E101" s="112" t="s">
        <v>5</v>
      </c>
      <c r="F101" s="2138"/>
      <c r="G101" s="2138"/>
      <c r="H101" s="2480"/>
      <c r="I101" s="313"/>
    </row>
    <row r="102" spans="2:9" ht="15" thickBot="1" x14ac:dyDescent="0.4">
      <c r="B102" s="292"/>
      <c r="C102" s="276"/>
      <c r="D102" s="279"/>
      <c r="E102" s="279"/>
      <c r="F102" s="279"/>
      <c r="G102" s="279"/>
      <c r="H102" s="280"/>
      <c r="I102" s="313"/>
    </row>
    <row r="103" spans="2:9" ht="9" customHeight="1" thickBot="1" x14ac:dyDescent="0.4">
      <c r="B103" s="455"/>
      <c r="C103" s="281"/>
      <c r="D103" s="281"/>
      <c r="E103" s="281"/>
      <c r="F103" s="281"/>
      <c r="G103" s="281"/>
      <c r="H103" s="281"/>
      <c r="I103" s="456"/>
    </row>
  </sheetData>
  <sheetProtection formatCells="0" formatColumns="0" formatRows="0"/>
  <mergeCells count="68">
    <mergeCell ref="C68:H68"/>
    <mergeCell ref="D69:H69"/>
    <mergeCell ref="F45:H45"/>
    <mergeCell ref="D30:H30"/>
    <mergeCell ref="C36:H36"/>
    <mergeCell ref="D66:H66"/>
    <mergeCell ref="C59:H59"/>
    <mergeCell ref="D60:H60"/>
    <mergeCell ref="D61:H61"/>
    <mergeCell ref="D65:H65"/>
    <mergeCell ref="D63:H63"/>
    <mergeCell ref="F64:H64"/>
    <mergeCell ref="F39:H39"/>
    <mergeCell ref="D37:H37"/>
    <mergeCell ref="D86:H86"/>
    <mergeCell ref="C3:H3"/>
    <mergeCell ref="D99:H99"/>
    <mergeCell ref="F101:H101"/>
    <mergeCell ref="C90:H90"/>
    <mergeCell ref="D91:H91"/>
    <mergeCell ref="D92:H92"/>
    <mergeCell ref="F93:H93"/>
    <mergeCell ref="C96:H96"/>
    <mergeCell ref="D97:H97"/>
    <mergeCell ref="F81:H81"/>
    <mergeCell ref="C84:H84"/>
    <mergeCell ref="D85:H85"/>
    <mergeCell ref="D12:H12"/>
    <mergeCell ref="D98:H98"/>
    <mergeCell ref="F87:H87"/>
    <mergeCell ref="D79:H79"/>
    <mergeCell ref="C42:H42"/>
    <mergeCell ref="D43:H43"/>
    <mergeCell ref="D44:H44"/>
    <mergeCell ref="D78:H78"/>
    <mergeCell ref="D57:H57"/>
    <mergeCell ref="D77:H77"/>
    <mergeCell ref="C55:H55"/>
    <mergeCell ref="D49:H49"/>
    <mergeCell ref="D50:H50"/>
    <mergeCell ref="F51:H51"/>
    <mergeCell ref="C76:H76"/>
    <mergeCell ref="C48:H48"/>
    <mergeCell ref="D70:H70"/>
    <mergeCell ref="D71:H71"/>
    <mergeCell ref="F73:H73"/>
    <mergeCell ref="D15:F15"/>
    <mergeCell ref="D16:H16"/>
    <mergeCell ref="C27:H27"/>
    <mergeCell ref="D38:H38"/>
    <mergeCell ref="G32:H32"/>
    <mergeCell ref="D29:H29"/>
    <mergeCell ref="D32:E32"/>
    <mergeCell ref="D33:H33"/>
    <mergeCell ref="D17:H17"/>
    <mergeCell ref="D19:F19"/>
    <mergeCell ref="D20:H20"/>
    <mergeCell ref="D28:H28"/>
    <mergeCell ref="C22:H22"/>
    <mergeCell ref="D23:H23"/>
    <mergeCell ref="D18:H18"/>
    <mergeCell ref="F24:H24"/>
    <mergeCell ref="D14:H14"/>
    <mergeCell ref="C5:G5"/>
    <mergeCell ref="C7:H7"/>
    <mergeCell ref="D8:H8"/>
    <mergeCell ref="D9:H9"/>
    <mergeCell ref="D11:H11"/>
  </mergeCells>
  <pageMargins left="0.7" right="0.7" top="0.75" bottom="0.75" header="0.3" footer="0.3"/>
  <pageSetup scale="93" fitToHeight="2" orientation="portrait" r:id="rId1"/>
  <headerFooter>
    <oddFooter>&amp;LForm 9A
Project Team&amp;CCFA Forms</oddFooter>
  </headerFooter>
  <rowBreaks count="1" manualBreakCount="1">
    <brk id="53" min="1"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pageSetUpPr fitToPage="1"/>
  </sheetPr>
  <dimension ref="B1:AA34"/>
  <sheetViews>
    <sheetView showGridLines="0" zoomScaleNormal="100" workbookViewId="0">
      <selection activeCell="N7" sqref="N7:N16"/>
    </sheetView>
  </sheetViews>
  <sheetFormatPr defaultColWidth="9.1796875" defaultRowHeight="14.5" x14ac:dyDescent="0.35"/>
  <cols>
    <col min="1" max="2" width="1.7265625" style="311" customWidth="1"/>
    <col min="3" max="3" width="14.26953125" style="311" customWidth="1"/>
    <col min="4" max="4" width="30" style="311" customWidth="1"/>
    <col min="5" max="25" width="3.54296875" style="311" customWidth="1"/>
    <col min="26" max="26" width="1.7265625" style="311" customWidth="1"/>
    <col min="27" max="27" width="1.453125" style="311" customWidth="1"/>
    <col min="28" max="16384" width="9.1796875" style="311"/>
  </cols>
  <sheetData>
    <row r="1" spans="2:27" ht="15" thickBot="1" x14ac:dyDescent="0.4"/>
    <row r="2" spans="2:27" ht="9" customHeight="1" x14ac:dyDescent="0.45">
      <c r="B2" s="159"/>
      <c r="C2" s="2516"/>
      <c r="D2" s="2516"/>
      <c r="E2" s="2517"/>
      <c r="F2" s="2517"/>
      <c r="G2" s="2517"/>
      <c r="H2" s="2517"/>
      <c r="I2" s="2517"/>
      <c r="J2" s="2517"/>
      <c r="K2" s="2517"/>
      <c r="L2" s="2517"/>
      <c r="M2" s="2517"/>
      <c r="N2" s="2517"/>
      <c r="O2" s="2517"/>
      <c r="P2" s="2517"/>
      <c r="Q2" s="2517"/>
      <c r="R2" s="2517"/>
      <c r="S2" s="2517"/>
      <c r="T2" s="2517"/>
      <c r="U2" s="2517"/>
      <c r="V2" s="2517"/>
      <c r="W2" s="2517"/>
      <c r="X2" s="2517"/>
      <c r="Y2" s="2517"/>
      <c r="Z2" s="2517"/>
      <c r="AA2" s="921"/>
    </row>
    <row r="3" spans="2:27" ht="18.5" x14ac:dyDescent="0.45">
      <c r="B3" s="167"/>
      <c r="C3" s="887" t="s">
        <v>413</v>
      </c>
      <c r="D3" s="518"/>
      <c r="E3" s="519"/>
      <c r="F3" s="519"/>
      <c r="G3" s="519"/>
      <c r="H3" s="519"/>
      <c r="I3" s="519"/>
      <c r="J3" s="519"/>
      <c r="K3" s="519"/>
      <c r="L3" s="519"/>
      <c r="M3" s="519"/>
      <c r="N3" s="519"/>
      <c r="O3" s="519"/>
      <c r="P3" s="519"/>
      <c r="Q3" s="519"/>
      <c r="R3" s="519"/>
      <c r="S3" s="519"/>
      <c r="T3" s="519"/>
      <c r="U3" s="519"/>
      <c r="V3" s="519"/>
      <c r="W3" s="519"/>
      <c r="X3" s="519"/>
      <c r="Y3" s="519"/>
      <c r="Z3" s="472"/>
      <c r="AA3" s="919"/>
    </row>
    <row r="4" spans="2:27" ht="18.5" x14ac:dyDescent="0.45">
      <c r="B4" s="167"/>
      <c r="C4" s="471"/>
      <c r="D4" s="471"/>
      <c r="E4" s="472"/>
      <c r="F4" s="472"/>
      <c r="G4" s="472"/>
      <c r="H4" s="472"/>
      <c r="I4" s="472"/>
      <c r="J4" s="472"/>
      <c r="K4" s="472"/>
      <c r="L4" s="472"/>
      <c r="M4" s="472"/>
      <c r="N4" s="472"/>
      <c r="O4" s="472"/>
      <c r="P4" s="472"/>
      <c r="Q4" s="472"/>
      <c r="R4" s="472"/>
      <c r="S4" s="472"/>
      <c r="T4" s="472"/>
      <c r="U4" s="472"/>
      <c r="V4" s="472"/>
      <c r="W4" s="472"/>
      <c r="X4" s="472"/>
      <c r="Y4" s="472"/>
      <c r="Z4" s="472"/>
      <c r="AA4" s="919"/>
    </row>
    <row r="5" spans="2:27" ht="15" thickBot="1" x14ac:dyDescent="0.4">
      <c r="B5" s="167"/>
      <c r="C5" s="2225" t="str">
        <f>IF('1'!G5="",Messages!B3,(CONCATENATE("Project Name: ",'1'!G5)))</f>
        <v>Enter Project Name on Form 1</v>
      </c>
      <c r="D5" s="2225"/>
      <c r="E5" s="2225"/>
      <c r="F5" s="2225"/>
      <c r="G5" s="2225"/>
      <c r="H5" s="2225"/>
      <c r="I5" s="2225"/>
      <c r="J5" s="2225"/>
      <c r="K5" s="2225"/>
      <c r="L5" s="2225"/>
      <c r="M5" s="2225"/>
      <c r="N5" s="2225"/>
      <c r="O5" s="2225"/>
      <c r="P5" s="2225"/>
      <c r="Q5" s="2225"/>
      <c r="R5" s="2225"/>
      <c r="S5" s="2225"/>
      <c r="T5"/>
      <c r="U5" s="112"/>
      <c r="V5" s="112"/>
      <c r="W5" s="112"/>
      <c r="X5" s="112"/>
      <c r="Y5" s="112"/>
      <c r="Z5" s="112"/>
      <c r="AA5" s="919"/>
    </row>
    <row r="6" spans="2:27" ht="7.5" customHeight="1" x14ac:dyDescent="0.35">
      <c r="B6" s="167"/>
      <c r="C6" s="17"/>
      <c r="D6" s="17"/>
      <c r="E6" s="17"/>
      <c r="F6" s="17"/>
      <c r="G6" s="17"/>
      <c r="H6" s="17"/>
      <c r="I6" s="17"/>
      <c r="J6" s="17"/>
      <c r="K6" s="17"/>
      <c r="L6" s="17"/>
      <c r="M6" s="17"/>
      <c r="N6" s="17"/>
      <c r="O6" s="17"/>
      <c r="P6" s="112"/>
      <c r="Q6" s="112"/>
      <c r="R6" s="112"/>
      <c r="S6" s="112"/>
      <c r="T6" s="112"/>
      <c r="U6" s="112"/>
      <c r="V6" s="112"/>
      <c r="W6" s="112"/>
      <c r="X6" s="112"/>
      <c r="Y6" s="112"/>
      <c r="Z6" s="112"/>
      <c r="AA6" s="919"/>
    </row>
    <row r="7" spans="2:27" ht="117.75" customHeight="1" x14ac:dyDescent="0.35">
      <c r="B7" s="167"/>
      <c r="C7" s="2521"/>
      <c r="D7" s="2522"/>
      <c r="E7" s="509" t="s">
        <v>414</v>
      </c>
      <c r="F7" s="2510" t="s">
        <v>415</v>
      </c>
      <c r="G7" s="2510" t="s">
        <v>416</v>
      </c>
      <c r="H7" s="2510" t="s">
        <v>417</v>
      </c>
      <c r="I7" s="2510" t="s">
        <v>418</v>
      </c>
      <c r="J7" s="2518" t="s">
        <v>419</v>
      </c>
      <c r="K7" s="2510" t="s">
        <v>420</v>
      </c>
      <c r="L7" s="2510" t="s">
        <v>421</v>
      </c>
      <c r="M7" s="2510" t="s">
        <v>422</v>
      </c>
      <c r="N7" s="2510" t="s">
        <v>423</v>
      </c>
      <c r="O7" s="2510" t="s">
        <v>424</v>
      </c>
      <c r="P7" s="2510" t="s">
        <v>425</v>
      </c>
      <c r="Q7" s="2510" t="s">
        <v>426</v>
      </c>
      <c r="R7" s="2510" t="s">
        <v>427</v>
      </c>
      <c r="S7" s="2510" t="s">
        <v>428</v>
      </c>
      <c r="T7" s="2510" t="s">
        <v>429</v>
      </c>
      <c r="U7" s="2510" t="s">
        <v>430</v>
      </c>
      <c r="V7" s="2510" t="s">
        <v>431</v>
      </c>
      <c r="W7" s="2510" t="s">
        <v>432</v>
      </c>
      <c r="X7" s="2523" t="s">
        <v>1068</v>
      </c>
      <c r="Y7" s="960"/>
      <c r="Z7" s="809"/>
      <c r="AA7" s="919"/>
    </row>
    <row r="8" spans="2:27" x14ac:dyDescent="0.35">
      <c r="B8" s="167"/>
      <c r="C8" s="513" t="s">
        <v>433</v>
      </c>
      <c r="D8" s="514"/>
      <c r="E8" s="510"/>
      <c r="F8" s="2512"/>
      <c r="G8" s="2511"/>
      <c r="H8" s="2511"/>
      <c r="I8" s="2511"/>
      <c r="J8" s="2519"/>
      <c r="K8" s="2511"/>
      <c r="L8" s="2511"/>
      <c r="M8" s="2511"/>
      <c r="N8" s="2511"/>
      <c r="O8" s="2511"/>
      <c r="P8" s="2511"/>
      <c r="Q8" s="2511"/>
      <c r="R8" s="2511"/>
      <c r="S8" s="2511"/>
      <c r="T8" s="2511"/>
      <c r="U8" s="2511"/>
      <c r="V8" s="2511"/>
      <c r="W8" s="2511"/>
      <c r="X8" s="2524"/>
      <c r="Y8" s="961"/>
      <c r="Z8" s="810"/>
      <c r="AA8" s="919"/>
    </row>
    <row r="9" spans="2:27" x14ac:dyDescent="0.35">
      <c r="B9" s="167"/>
      <c r="C9" s="515" t="s">
        <v>416</v>
      </c>
      <c r="D9" s="516"/>
      <c r="E9" s="510"/>
      <c r="F9" s="510"/>
      <c r="G9" s="2512"/>
      <c r="H9" s="2511"/>
      <c r="I9" s="2511"/>
      <c r="J9" s="2519"/>
      <c r="K9" s="2511"/>
      <c r="L9" s="2511"/>
      <c r="M9" s="2511"/>
      <c r="N9" s="2511"/>
      <c r="O9" s="2511"/>
      <c r="P9" s="2511"/>
      <c r="Q9" s="2511"/>
      <c r="R9" s="2511"/>
      <c r="S9" s="2511"/>
      <c r="T9" s="2511"/>
      <c r="U9" s="2511"/>
      <c r="V9" s="2511"/>
      <c r="W9" s="2511"/>
      <c r="X9" s="2524"/>
      <c r="Y9" s="961"/>
      <c r="Z9" s="810"/>
      <c r="AA9" s="919"/>
    </row>
    <row r="10" spans="2:27" x14ac:dyDescent="0.35">
      <c r="B10" s="167"/>
      <c r="C10" s="515" t="s">
        <v>417</v>
      </c>
      <c r="D10" s="516"/>
      <c r="E10" s="510"/>
      <c r="F10" s="510"/>
      <c r="G10" s="510"/>
      <c r="H10" s="2512"/>
      <c r="I10" s="2511"/>
      <c r="J10" s="2519"/>
      <c r="K10" s="2511"/>
      <c r="L10" s="2511"/>
      <c r="M10" s="2511"/>
      <c r="N10" s="2511"/>
      <c r="O10" s="2511"/>
      <c r="P10" s="2511"/>
      <c r="Q10" s="2511"/>
      <c r="R10" s="2511"/>
      <c r="S10" s="2511"/>
      <c r="T10" s="2511"/>
      <c r="U10" s="2511"/>
      <c r="V10" s="2511"/>
      <c r="W10" s="2511"/>
      <c r="X10" s="2524"/>
      <c r="Y10" s="961"/>
      <c r="Z10" s="810"/>
      <c r="AA10" s="919"/>
    </row>
    <row r="11" spans="2:27" x14ac:dyDescent="0.35">
      <c r="B11" s="167"/>
      <c r="C11" s="515" t="s">
        <v>418</v>
      </c>
      <c r="D11" s="516"/>
      <c r="E11" s="510"/>
      <c r="F11" s="510"/>
      <c r="G11" s="510"/>
      <c r="H11" s="510"/>
      <c r="I11" s="2512"/>
      <c r="J11" s="2519"/>
      <c r="K11" s="2511"/>
      <c r="L11" s="2511"/>
      <c r="M11" s="2511"/>
      <c r="N11" s="2511"/>
      <c r="O11" s="2511"/>
      <c r="P11" s="2511"/>
      <c r="Q11" s="2511"/>
      <c r="R11" s="2511"/>
      <c r="S11" s="2511"/>
      <c r="T11" s="2511"/>
      <c r="U11" s="2511"/>
      <c r="V11" s="2511"/>
      <c r="W11" s="2511"/>
      <c r="X11" s="2524"/>
      <c r="Y11" s="961"/>
      <c r="Z11" s="810"/>
      <c r="AA11" s="919"/>
    </row>
    <row r="12" spans="2:27" x14ac:dyDescent="0.35">
      <c r="B12" s="167"/>
      <c r="C12" s="515" t="s">
        <v>434</v>
      </c>
      <c r="D12" s="516"/>
      <c r="E12" s="510"/>
      <c r="F12" s="510"/>
      <c r="G12" s="510"/>
      <c r="H12" s="510"/>
      <c r="I12" s="510"/>
      <c r="J12" s="2520"/>
      <c r="K12" s="2511"/>
      <c r="L12" s="2511"/>
      <c r="M12" s="2511"/>
      <c r="N12" s="2511"/>
      <c r="O12" s="2511"/>
      <c r="P12" s="2511"/>
      <c r="Q12" s="2511"/>
      <c r="R12" s="2511"/>
      <c r="S12" s="2511"/>
      <c r="T12" s="2511"/>
      <c r="U12" s="2511"/>
      <c r="V12" s="2511"/>
      <c r="W12" s="2511"/>
      <c r="X12" s="2524"/>
      <c r="Y12" s="961"/>
      <c r="Z12" s="810"/>
      <c r="AA12" s="919"/>
    </row>
    <row r="13" spans="2:27" x14ac:dyDescent="0.35">
      <c r="B13" s="167"/>
      <c r="C13" s="515" t="s">
        <v>435</v>
      </c>
      <c r="D13" s="516"/>
      <c r="E13" s="510"/>
      <c r="F13" s="510"/>
      <c r="G13" s="510"/>
      <c r="H13" s="510"/>
      <c r="I13" s="510"/>
      <c r="J13" s="510"/>
      <c r="K13" s="2512"/>
      <c r="L13" s="2511"/>
      <c r="M13" s="2511"/>
      <c r="N13" s="2511"/>
      <c r="O13" s="2511"/>
      <c r="P13" s="2511"/>
      <c r="Q13" s="2511"/>
      <c r="R13" s="2511"/>
      <c r="S13" s="2511"/>
      <c r="T13" s="2511"/>
      <c r="U13" s="2511"/>
      <c r="V13" s="2511"/>
      <c r="W13" s="2511"/>
      <c r="X13" s="2524"/>
      <c r="Y13" s="961"/>
      <c r="Z13" s="810"/>
      <c r="AA13" s="919"/>
    </row>
    <row r="14" spans="2:27" x14ac:dyDescent="0.35">
      <c r="B14" s="167"/>
      <c r="C14" s="515" t="s">
        <v>436</v>
      </c>
      <c r="D14" s="516"/>
      <c r="E14" s="510"/>
      <c r="F14" s="510"/>
      <c r="G14" s="510"/>
      <c r="H14" s="510"/>
      <c r="I14" s="510"/>
      <c r="J14" s="510"/>
      <c r="K14" s="510"/>
      <c r="L14" s="2512"/>
      <c r="M14" s="2511"/>
      <c r="N14" s="2511"/>
      <c r="O14" s="2511"/>
      <c r="P14" s="2511"/>
      <c r="Q14" s="2511"/>
      <c r="R14" s="2511"/>
      <c r="S14" s="2511"/>
      <c r="T14" s="2511"/>
      <c r="U14" s="2511"/>
      <c r="V14" s="2511"/>
      <c r="W14" s="2511"/>
      <c r="X14" s="2524"/>
      <c r="Y14" s="961"/>
      <c r="Z14" s="810"/>
      <c r="AA14" s="919"/>
    </row>
    <row r="15" spans="2:27" x14ac:dyDescent="0.35">
      <c r="B15" s="167"/>
      <c r="C15" s="515" t="s">
        <v>437</v>
      </c>
      <c r="D15" s="516"/>
      <c r="E15" s="510"/>
      <c r="F15" s="510"/>
      <c r="G15" s="510"/>
      <c r="H15" s="510"/>
      <c r="I15" s="510"/>
      <c r="J15" s="510"/>
      <c r="K15" s="510"/>
      <c r="L15" s="510"/>
      <c r="M15" s="2512"/>
      <c r="N15" s="2511"/>
      <c r="O15" s="2511"/>
      <c r="P15" s="2511"/>
      <c r="Q15" s="2511"/>
      <c r="R15" s="2511"/>
      <c r="S15" s="2511"/>
      <c r="T15" s="2511"/>
      <c r="U15" s="2511"/>
      <c r="V15" s="2511"/>
      <c r="W15" s="2511"/>
      <c r="X15" s="2524"/>
      <c r="Y15" s="961"/>
      <c r="Z15" s="810"/>
      <c r="AA15" s="919"/>
    </row>
    <row r="16" spans="2:27" x14ac:dyDescent="0.35">
      <c r="B16" s="167"/>
      <c r="C16" s="515" t="s">
        <v>438</v>
      </c>
      <c r="D16" s="516"/>
      <c r="E16" s="510"/>
      <c r="F16" s="510"/>
      <c r="G16" s="510"/>
      <c r="H16" s="510"/>
      <c r="I16" s="510"/>
      <c r="J16" s="510"/>
      <c r="K16" s="510"/>
      <c r="L16" s="510"/>
      <c r="M16" s="510"/>
      <c r="N16" s="2511"/>
      <c r="O16" s="2511"/>
      <c r="P16" s="2511"/>
      <c r="Q16" s="2511"/>
      <c r="R16" s="2511"/>
      <c r="S16" s="2511"/>
      <c r="T16" s="2511"/>
      <c r="U16" s="2511"/>
      <c r="V16" s="2511"/>
      <c r="W16" s="2511"/>
      <c r="X16" s="2524"/>
      <c r="Y16" s="961"/>
      <c r="Z16" s="810"/>
      <c r="AA16" s="919"/>
    </row>
    <row r="17" spans="2:27" x14ac:dyDescent="0.35">
      <c r="B17" s="167"/>
      <c r="C17" s="515" t="s">
        <v>424</v>
      </c>
      <c r="D17" s="516"/>
      <c r="E17" s="510"/>
      <c r="F17" s="510"/>
      <c r="G17" s="510"/>
      <c r="H17" s="510"/>
      <c r="I17" s="510"/>
      <c r="J17" s="510"/>
      <c r="K17" s="510"/>
      <c r="L17" s="510"/>
      <c r="M17" s="510"/>
      <c r="N17" s="510"/>
      <c r="O17" s="2511"/>
      <c r="P17" s="2511"/>
      <c r="Q17" s="2511"/>
      <c r="R17" s="2511"/>
      <c r="S17" s="2511"/>
      <c r="T17" s="2511"/>
      <c r="U17" s="2511"/>
      <c r="V17" s="2511"/>
      <c r="W17" s="2511"/>
      <c r="X17" s="2524"/>
      <c r="Y17" s="961"/>
      <c r="Z17" s="810"/>
      <c r="AA17" s="919"/>
    </row>
    <row r="18" spans="2:27" x14ac:dyDescent="0.35">
      <c r="B18" s="167"/>
      <c r="C18" s="515" t="s">
        <v>425</v>
      </c>
      <c r="D18" s="516"/>
      <c r="E18" s="510"/>
      <c r="F18" s="510"/>
      <c r="G18" s="510"/>
      <c r="H18" s="510"/>
      <c r="I18" s="510"/>
      <c r="J18" s="510"/>
      <c r="K18" s="510"/>
      <c r="L18" s="510"/>
      <c r="M18" s="510"/>
      <c r="N18" s="510"/>
      <c r="O18" s="510"/>
      <c r="P18" s="2511"/>
      <c r="Q18" s="2511"/>
      <c r="R18" s="2511"/>
      <c r="S18" s="2511"/>
      <c r="T18" s="2511"/>
      <c r="U18" s="2511"/>
      <c r="V18" s="2511"/>
      <c r="W18" s="2511"/>
      <c r="X18" s="2524"/>
      <c r="Y18" s="961"/>
      <c r="Z18" s="810"/>
      <c r="AA18" s="919"/>
    </row>
    <row r="19" spans="2:27" x14ac:dyDescent="0.35">
      <c r="B19" s="167"/>
      <c r="C19" s="515" t="s">
        <v>439</v>
      </c>
      <c r="D19" s="516"/>
      <c r="E19" s="510"/>
      <c r="F19" s="510"/>
      <c r="G19" s="510"/>
      <c r="H19" s="510"/>
      <c r="I19" s="510"/>
      <c r="J19" s="510"/>
      <c r="K19" s="510"/>
      <c r="L19" s="510"/>
      <c r="M19" s="510"/>
      <c r="N19" s="510"/>
      <c r="O19" s="510"/>
      <c r="P19" s="510"/>
      <c r="Q19" s="2511"/>
      <c r="R19" s="2511"/>
      <c r="S19" s="2511"/>
      <c r="T19" s="2511"/>
      <c r="U19" s="2511"/>
      <c r="V19" s="2511"/>
      <c r="W19" s="2511"/>
      <c r="X19" s="2524"/>
      <c r="Y19" s="961"/>
      <c r="Z19" s="810"/>
      <c r="AA19" s="919"/>
    </row>
    <row r="20" spans="2:27" x14ac:dyDescent="0.35">
      <c r="B20" s="167"/>
      <c r="C20" s="515" t="s">
        <v>427</v>
      </c>
      <c r="D20" s="516"/>
      <c r="E20" s="510"/>
      <c r="F20" s="510"/>
      <c r="G20" s="510"/>
      <c r="H20" s="510"/>
      <c r="I20" s="510"/>
      <c r="J20" s="510"/>
      <c r="K20" s="510"/>
      <c r="L20" s="510"/>
      <c r="M20" s="510"/>
      <c r="N20" s="510"/>
      <c r="O20" s="510"/>
      <c r="P20" s="510"/>
      <c r="Q20" s="510"/>
      <c r="R20" s="2511"/>
      <c r="S20" s="2511"/>
      <c r="T20" s="2511"/>
      <c r="U20" s="2511"/>
      <c r="V20" s="2511"/>
      <c r="W20" s="2511"/>
      <c r="X20" s="2524"/>
      <c r="Y20" s="961"/>
      <c r="Z20" s="810"/>
      <c r="AA20" s="919"/>
    </row>
    <row r="21" spans="2:27" x14ac:dyDescent="0.35">
      <c r="B21" s="167"/>
      <c r="C21" s="515" t="s">
        <v>428</v>
      </c>
      <c r="D21" s="516"/>
      <c r="E21" s="510"/>
      <c r="F21" s="510"/>
      <c r="G21" s="510"/>
      <c r="H21" s="510"/>
      <c r="I21" s="510"/>
      <c r="J21" s="510"/>
      <c r="K21" s="510"/>
      <c r="L21" s="510"/>
      <c r="M21" s="510"/>
      <c r="N21" s="510"/>
      <c r="O21" s="510"/>
      <c r="P21" s="510"/>
      <c r="Q21" s="510"/>
      <c r="R21" s="510"/>
      <c r="S21" s="2511"/>
      <c r="T21" s="2511"/>
      <c r="U21" s="2511"/>
      <c r="V21" s="2511"/>
      <c r="W21" s="2511"/>
      <c r="X21" s="2524"/>
      <c r="Y21" s="961"/>
      <c r="Z21" s="810"/>
      <c r="AA21" s="919"/>
    </row>
    <row r="22" spans="2:27" x14ac:dyDescent="0.35">
      <c r="B22" s="167"/>
      <c r="C22" s="515" t="s">
        <v>429</v>
      </c>
      <c r="D22" s="516"/>
      <c r="E22" s="510"/>
      <c r="F22" s="510"/>
      <c r="G22" s="510"/>
      <c r="H22" s="510"/>
      <c r="I22" s="510"/>
      <c r="J22" s="510"/>
      <c r="K22" s="510"/>
      <c r="L22" s="510"/>
      <c r="M22" s="510"/>
      <c r="N22" s="510"/>
      <c r="O22" s="510"/>
      <c r="P22" s="510"/>
      <c r="Q22" s="510"/>
      <c r="R22" s="510"/>
      <c r="S22" s="510"/>
      <c r="T22" s="2511"/>
      <c r="U22" s="2511"/>
      <c r="V22" s="2511"/>
      <c r="W22" s="2511"/>
      <c r="X22" s="2524"/>
      <c r="Y22" s="961"/>
      <c r="Z22" s="810"/>
      <c r="AA22" s="919"/>
    </row>
    <row r="23" spans="2:27" x14ac:dyDescent="0.35">
      <c r="B23" s="167"/>
      <c r="C23" s="515" t="s">
        <v>440</v>
      </c>
      <c r="D23" s="516"/>
      <c r="E23" s="510"/>
      <c r="F23" s="510"/>
      <c r="G23" s="510"/>
      <c r="H23" s="510"/>
      <c r="I23" s="510"/>
      <c r="J23" s="510"/>
      <c r="K23" s="510"/>
      <c r="L23" s="510"/>
      <c r="M23" s="510"/>
      <c r="N23" s="510"/>
      <c r="O23" s="510"/>
      <c r="P23" s="510"/>
      <c r="Q23" s="510"/>
      <c r="R23" s="510"/>
      <c r="S23" s="510"/>
      <c r="T23" s="510"/>
      <c r="U23" s="2511"/>
      <c r="V23" s="2511"/>
      <c r="W23" s="2511"/>
      <c r="X23" s="2524"/>
      <c r="Y23" s="961"/>
      <c r="Z23" s="810"/>
      <c r="AA23" s="919"/>
    </row>
    <row r="24" spans="2:27" x14ac:dyDescent="0.35">
      <c r="B24" s="167"/>
      <c r="C24" s="515" t="s">
        <v>431</v>
      </c>
      <c r="D24" s="516"/>
      <c r="E24" s="510"/>
      <c r="F24" s="510"/>
      <c r="G24" s="510"/>
      <c r="H24" s="510"/>
      <c r="I24" s="510"/>
      <c r="J24" s="510"/>
      <c r="K24" s="510"/>
      <c r="L24" s="510"/>
      <c r="M24" s="510"/>
      <c r="N24" s="510"/>
      <c r="O24" s="510"/>
      <c r="P24" s="510"/>
      <c r="Q24" s="510"/>
      <c r="R24" s="510"/>
      <c r="S24" s="510"/>
      <c r="T24" s="510"/>
      <c r="U24" s="510"/>
      <c r="V24" s="2511"/>
      <c r="W24" s="2511"/>
      <c r="X24" s="2524"/>
      <c r="Y24" s="961"/>
      <c r="Z24" s="810"/>
      <c r="AA24" s="919"/>
    </row>
    <row r="25" spans="2:27" x14ac:dyDescent="0.35">
      <c r="B25" s="167"/>
      <c r="C25" s="515" t="s">
        <v>432</v>
      </c>
      <c r="D25" s="516"/>
      <c r="E25" s="510"/>
      <c r="F25" s="510"/>
      <c r="G25" s="510"/>
      <c r="H25" s="510"/>
      <c r="I25" s="510"/>
      <c r="J25" s="510"/>
      <c r="K25" s="510"/>
      <c r="L25" s="510"/>
      <c r="M25" s="510"/>
      <c r="N25" s="510"/>
      <c r="O25" s="510"/>
      <c r="P25" s="510"/>
      <c r="Q25" s="510"/>
      <c r="R25" s="510"/>
      <c r="S25" s="510"/>
      <c r="T25" s="510"/>
      <c r="U25" s="510"/>
      <c r="V25" s="510"/>
      <c r="W25" s="2511"/>
      <c r="X25" s="2524"/>
      <c r="Y25"/>
      <c r="Z25" s="810"/>
      <c r="AA25" s="919"/>
    </row>
    <row r="26" spans="2:27" x14ac:dyDescent="0.35">
      <c r="B26" s="167"/>
      <c r="C26" s="515" t="s">
        <v>1068</v>
      </c>
      <c r="D26" s="516"/>
      <c r="E26" s="510"/>
      <c r="F26" s="512"/>
      <c r="G26" s="512"/>
      <c r="H26" s="512"/>
      <c r="I26" s="512"/>
      <c r="J26" s="512"/>
      <c r="K26" s="512"/>
      <c r="L26" s="512"/>
      <c r="M26" s="512"/>
      <c r="N26" s="512"/>
      <c r="O26" s="512"/>
      <c r="P26" s="512"/>
      <c r="Q26" s="512"/>
      <c r="R26" s="512"/>
      <c r="S26" s="512"/>
      <c r="T26" s="512"/>
      <c r="U26" s="512"/>
      <c r="V26" s="512"/>
      <c r="W26" s="512"/>
      <c r="X26" s="2524"/>
      <c r="Y26"/>
      <c r="Z26" s="810"/>
      <c r="AA26" s="919"/>
    </row>
    <row r="27" spans="2:27" x14ac:dyDescent="0.35">
      <c r="B27" s="167"/>
      <c r="C27" s="959" t="s">
        <v>391</v>
      </c>
      <c r="D27" s="517"/>
      <c r="E27" s="511"/>
      <c r="F27" s="512"/>
      <c r="G27" s="512"/>
      <c r="H27" s="512"/>
      <c r="I27" s="512"/>
      <c r="J27" s="512"/>
      <c r="K27" s="512"/>
      <c r="L27" s="512"/>
      <c r="M27" s="512"/>
      <c r="N27" s="512"/>
      <c r="O27" s="512"/>
      <c r="P27" s="512"/>
      <c r="Q27" s="512"/>
      <c r="R27" s="512"/>
      <c r="S27" s="512"/>
      <c r="T27" s="512"/>
      <c r="U27" s="512"/>
      <c r="V27" s="512"/>
      <c r="W27" s="512"/>
      <c r="X27" s="512"/>
      <c r="Y27" s="112" t="s">
        <v>218</v>
      </c>
      <c r="Z27" s="810"/>
      <c r="AA27" s="919"/>
    </row>
    <row r="28" spans="2:27" x14ac:dyDescent="0.35">
      <c r="B28" s="167"/>
      <c r="C28" s="473" t="s">
        <v>391</v>
      </c>
      <c r="D28" s="517"/>
      <c r="E28" s="241"/>
      <c r="F28" s="242"/>
      <c r="G28" s="242"/>
      <c r="H28" s="242"/>
      <c r="I28" s="242"/>
      <c r="J28" s="242"/>
      <c r="K28" s="242"/>
      <c r="L28" s="242"/>
      <c r="M28" s="242"/>
      <c r="N28" s="242"/>
      <c r="O28" s="242"/>
      <c r="P28" s="242"/>
      <c r="Q28" s="242"/>
      <c r="R28" s="242"/>
      <c r="S28" s="242"/>
      <c r="T28" s="242"/>
      <c r="U28" s="242"/>
      <c r="V28" s="242"/>
      <c r="W28" s="242"/>
      <c r="X28" s="242"/>
      <c r="Y28" s="812"/>
      <c r="Z28" s="811"/>
      <c r="AA28" s="919"/>
    </row>
    <row r="29" spans="2:27" ht="7.5" customHeight="1" x14ac:dyDescent="0.35">
      <c r="B29" s="167"/>
      <c r="C29" s="808"/>
      <c r="D29" s="304"/>
      <c r="E29" s="962"/>
      <c r="F29" s="962"/>
      <c r="G29" s="962"/>
      <c r="H29" s="962"/>
      <c r="I29" s="962"/>
      <c r="J29" s="962"/>
      <c r="K29" s="962"/>
      <c r="L29" s="962"/>
      <c r="M29" s="962"/>
      <c r="N29" s="962"/>
      <c r="O29" s="962"/>
      <c r="P29" s="962"/>
      <c r="Q29" s="962"/>
      <c r="R29" s="962"/>
      <c r="S29" s="962"/>
      <c r="T29" s="962"/>
      <c r="U29" s="962"/>
      <c r="V29" s="962"/>
      <c r="W29" s="962"/>
      <c r="X29" s="962"/>
      <c r="Y29" s="963"/>
      <c r="Z29" s="112"/>
      <c r="AA29" s="919"/>
    </row>
    <row r="30" spans="2:27" x14ac:dyDescent="0.35">
      <c r="B30" s="167"/>
      <c r="C30" s="808"/>
      <c r="D30" s="304"/>
      <c r="E30" s="962"/>
      <c r="F30" s="962"/>
      <c r="G30" s="962"/>
      <c r="H30" s="962"/>
      <c r="I30" s="962"/>
      <c r="J30" s="962"/>
      <c r="K30" s="962"/>
      <c r="L30" s="962"/>
      <c r="M30" s="2513"/>
      <c r="N30" s="2514"/>
      <c r="O30" s="2514"/>
      <c r="P30" s="2514"/>
      <c r="Q30" s="2514"/>
      <c r="R30" s="2514"/>
      <c r="S30" s="2514"/>
      <c r="T30" s="2514"/>
      <c r="U30" s="2514"/>
      <c r="V30" s="2515"/>
      <c r="W30"/>
      <c r="X30"/>
      <c r="Y30"/>
      <c r="Z30" s="112"/>
      <c r="AA30" s="919"/>
    </row>
    <row r="31" spans="2:27" ht="7.5" customHeight="1" x14ac:dyDescent="0.35">
      <c r="B31" s="167"/>
      <c r="C31" s="808"/>
      <c r="D31" s="304"/>
      <c r="E31" s="962"/>
      <c r="F31" s="962"/>
      <c r="G31" s="962"/>
      <c r="H31" s="962"/>
      <c r="I31" s="962"/>
      <c r="J31" s="962"/>
      <c r="K31" s="962"/>
      <c r="L31" s="962"/>
      <c r="M31" s="962"/>
      <c r="N31" s="962"/>
      <c r="O31"/>
      <c r="P31"/>
      <c r="Q31"/>
      <c r="R31"/>
      <c r="S31"/>
      <c r="T31"/>
      <c r="U31"/>
      <c r="V31"/>
      <c r="W31"/>
      <c r="X31"/>
      <c r="Y31"/>
      <c r="Z31" s="112"/>
      <c r="AA31" s="919"/>
    </row>
    <row r="32" spans="2:27" x14ac:dyDescent="0.35">
      <c r="B32" s="167"/>
      <c r="C32" s="296" t="s">
        <v>441</v>
      </c>
      <c r="D32" s="296"/>
      <c r="E32" s="296"/>
      <c r="F32" s="296"/>
      <c r="G32" s="296"/>
      <c r="H32" s="296"/>
      <c r="I32" s="296"/>
      <c r="J32" s="296"/>
      <c r="K32" s="296"/>
      <c r="L32" s="296"/>
      <c r="M32" s="296"/>
      <c r="N32" s="296"/>
      <c r="O32" s="296"/>
      <c r="P32" s="296"/>
      <c r="Q32" s="296"/>
      <c r="R32" s="296"/>
      <c r="S32" s="296"/>
      <c r="T32" s="296"/>
      <c r="U32" s="296"/>
      <c r="V32" s="296"/>
      <c r="W32" s="296"/>
      <c r="X32" s="296"/>
      <c r="Y32" s="296"/>
      <c r="Z32" s="112"/>
      <c r="AA32" s="919"/>
    </row>
    <row r="33" spans="2:27" ht="45" customHeight="1" x14ac:dyDescent="0.35">
      <c r="B33" s="167"/>
      <c r="C33" s="2507"/>
      <c r="D33" s="2508"/>
      <c r="E33" s="2508"/>
      <c r="F33" s="2508"/>
      <c r="G33" s="2508"/>
      <c r="H33" s="2508"/>
      <c r="I33" s="2508"/>
      <c r="J33" s="2508"/>
      <c r="K33" s="2508"/>
      <c r="L33" s="2508"/>
      <c r="M33" s="2508"/>
      <c r="N33" s="2508"/>
      <c r="O33" s="2508"/>
      <c r="P33" s="2508"/>
      <c r="Q33" s="2508"/>
      <c r="R33" s="2508"/>
      <c r="S33" s="2508"/>
      <c r="T33" s="2508"/>
      <c r="U33" s="2508"/>
      <c r="V33" s="2508"/>
      <c r="W33" s="2508"/>
      <c r="X33" s="2508"/>
      <c r="Y33" s="2509"/>
      <c r="Z33" s="112"/>
      <c r="AA33" s="919"/>
    </row>
    <row r="34" spans="2:27" ht="9" customHeight="1" thickBot="1" x14ac:dyDescent="0.4">
      <c r="B34" s="440"/>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893"/>
    </row>
  </sheetData>
  <sheetProtection formatCells="0" formatColumns="0" formatRows="0"/>
  <mergeCells count="24">
    <mergeCell ref="C2:Z2"/>
    <mergeCell ref="F7:F8"/>
    <mergeCell ref="G7:G9"/>
    <mergeCell ref="P7:P18"/>
    <mergeCell ref="H7:H10"/>
    <mergeCell ref="I7:I11"/>
    <mergeCell ref="J7:J12"/>
    <mergeCell ref="K7:K13"/>
    <mergeCell ref="L7:L14"/>
    <mergeCell ref="W7:W25"/>
    <mergeCell ref="Q7:Q19"/>
    <mergeCell ref="R7:R20"/>
    <mergeCell ref="O7:O17"/>
    <mergeCell ref="C7:D7"/>
    <mergeCell ref="C5:S5"/>
    <mergeCell ref="X7:X26"/>
    <mergeCell ref="C33:Y33"/>
    <mergeCell ref="S7:S21"/>
    <mergeCell ref="T7:T22"/>
    <mergeCell ref="U7:U23"/>
    <mergeCell ref="V7:V24"/>
    <mergeCell ref="M7:M15"/>
    <mergeCell ref="N7:N16"/>
    <mergeCell ref="M30:V30"/>
  </mergeCells>
  <conditionalFormatting sqref="E8:W26">
    <cfRule type="cellIs" dxfId="4" priority="1" operator="equal">
      <formula>"X"</formula>
    </cfRule>
  </conditionalFormatting>
  <conditionalFormatting sqref="E7:Y7 Y8:Y24 E27:Y29 E30:M30 E31:N31">
    <cfRule type="cellIs" dxfId="3" priority="2" operator="equal">
      <formula>"X"</formula>
    </cfRule>
  </conditionalFormatting>
  <dataValidations count="1">
    <dataValidation type="list" allowBlank="1" showInputMessage="1" showErrorMessage="1" sqref="F9:F28 G10:G28 H11:H28 I12:I28 J13:J28 K14:K28 L15:L28 M16:M28 N17:N28 O18:O28 P19:P28 Q20:Q28 R21:R28 S22:S28 T23:T28 U24:U28 V25:V28 W27:X28 Y28 E8:E28" xr:uid="{00000000-0002-0000-2200-000000000000}">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pageSetUpPr fitToPage="1"/>
  </sheetPr>
  <dimension ref="B1:M33"/>
  <sheetViews>
    <sheetView showGridLines="0" zoomScaleNormal="100" workbookViewId="0">
      <selection activeCell="P16" sqref="P16"/>
    </sheetView>
  </sheetViews>
  <sheetFormatPr defaultColWidth="9.1796875" defaultRowHeight="14.5" x14ac:dyDescent="0.35"/>
  <cols>
    <col min="1" max="2" width="1.7265625" style="311" customWidth="1"/>
    <col min="3" max="3" width="27.1796875" style="311" customWidth="1"/>
    <col min="4" max="4" width="9.1796875" style="311"/>
    <col min="5" max="5" width="11.453125" style="311" customWidth="1"/>
    <col min="6" max="6" width="15.26953125" style="311" customWidth="1"/>
    <col min="7" max="7" width="13.1796875" style="311" customWidth="1"/>
    <col min="8" max="8" width="9.1796875" style="311"/>
    <col min="9" max="9" width="14.54296875" style="311" bestFit="1" customWidth="1"/>
    <col min="10" max="11" width="11" style="311" customWidth="1"/>
    <col min="12" max="12" width="14.81640625" style="311" customWidth="1"/>
    <col min="13" max="13" width="1.7265625" style="311" customWidth="1"/>
    <col min="14" max="16384" width="9.1796875" style="311"/>
  </cols>
  <sheetData>
    <row r="1" spans="2:13" ht="7.5" customHeight="1" thickBot="1" x14ac:dyDescent="0.4">
      <c r="B1" s="474"/>
      <c r="C1" s="474"/>
      <c r="D1" s="474"/>
      <c r="E1" s="474"/>
      <c r="F1" s="474"/>
      <c r="G1" s="474"/>
      <c r="H1" s="474"/>
      <c r="I1" s="474"/>
      <c r="J1" s="474"/>
      <c r="K1" s="474"/>
      <c r="L1" s="474"/>
      <c r="M1" s="475"/>
    </row>
    <row r="2" spans="2:13" ht="9" customHeight="1" x14ac:dyDescent="0.45">
      <c r="B2" s="243"/>
      <c r="C2" s="244"/>
      <c r="D2" s="245"/>
      <c r="E2" s="244"/>
      <c r="F2" s="244"/>
      <c r="G2" s="244"/>
      <c r="H2" s="244"/>
      <c r="I2" s="244"/>
      <c r="J2" s="244"/>
      <c r="K2" s="245"/>
      <c r="L2" s="244"/>
      <c r="M2" s="246"/>
    </row>
    <row r="3" spans="2:13" ht="18.5" x14ac:dyDescent="0.45">
      <c r="B3" s="247"/>
      <c r="C3" s="2139" t="s">
        <v>442</v>
      </c>
      <c r="D3" s="2139"/>
      <c r="E3" s="2139"/>
      <c r="F3" s="2139"/>
      <c r="G3" s="2139"/>
      <c r="H3" s="2139"/>
      <c r="I3" s="2139"/>
      <c r="J3" s="2139"/>
      <c r="K3" s="2139"/>
      <c r="L3" s="2139"/>
      <c r="M3" s="248"/>
    </row>
    <row r="4" spans="2:13" ht="15" customHeight="1" x14ac:dyDescent="0.45">
      <c r="B4" s="247"/>
      <c r="C4" s="528"/>
      <c r="D4" s="528"/>
      <c r="E4" s="528"/>
      <c r="F4" s="528"/>
      <c r="G4" s="528"/>
      <c r="H4" s="528"/>
      <c r="I4" s="528"/>
      <c r="J4" s="528"/>
      <c r="K4" s="528"/>
      <c r="L4" s="528"/>
      <c r="M4" s="248"/>
    </row>
    <row r="5" spans="2:13" ht="15" thickBot="1" x14ac:dyDescent="0.4">
      <c r="B5" s="249"/>
      <c r="C5" s="2525" t="str">
        <f>IF('1'!G5="",Messages!B3,(CONCATENATE("Project Name: ",'1'!G5)))</f>
        <v>Enter Project Name on Form 1</v>
      </c>
      <c r="D5" s="2525"/>
      <c r="E5" s="2525"/>
      <c r="F5" s="2525"/>
      <c r="G5" s="2525"/>
      <c r="H5" s="2525"/>
      <c r="I5" s="2525"/>
      <c r="J5" s="112"/>
      <c r="K5" s="112"/>
      <c r="L5" s="112"/>
      <c r="M5" s="251"/>
    </row>
    <row r="6" spans="2:13" ht="22.5" customHeight="1" x14ac:dyDescent="0.35">
      <c r="B6" s="249"/>
      <c r="C6" s="250"/>
      <c r="D6" s="250"/>
      <c r="E6" s="250"/>
      <c r="F6" s="250"/>
      <c r="G6" s="250"/>
      <c r="H6" s="250"/>
      <c r="I6" s="112"/>
      <c r="J6" s="112"/>
      <c r="K6" s="112"/>
      <c r="L6" s="112"/>
      <c r="M6" s="251"/>
    </row>
    <row r="7" spans="2:13" ht="16" thickBot="1" x14ac:dyDescent="0.4">
      <c r="B7" s="249"/>
      <c r="C7" s="263" t="s">
        <v>443</v>
      </c>
      <c r="D7" s="252"/>
      <c r="E7" s="253"/>
      <c r="F7" s="250"/>
      <c r="G7" s="250"/>
      <c r="H7" s="250"/>
      <c r="I7" s="250"/>
      <c r="J7" s="250"/>
      <c r="K7" s="250"/>
      <c r="L7" s="250"/>
      <c r="M7" s="251"/>
    </row>
    <row r="8" spans="2:13" ht="24.5" thickBot="1" x14ac:dyDescent="0.4">
      <c r="B8" s="254"/>
      <c r="C8" s="527" t="s">
        <v>905</v>
      </c>
      <c r="D8" s="714" t="s">
        <v>444</v>
      </c>
      <c r="E8" s="255" t="s">
        <v>445</v>
      </c>
      <c r="F8" s="256" t="s">
        <v>446</v>
      </c>
      <c r="G8" s="256" t="s">
        <v>447</v>
      </c>
      <c r="H8" s="256" t="s">
        <v>472</v>
      </c>
      <c r="I8" s="256" t="s">
        <v>448</v>
      </c>
      <c r="J8" s="256" t="s">
        <v>558</v>
      </c>
      <c r="K8" s="256" t="s">
        <v>449</v>
      </c>
      <c r="L8" s="257" t="s">
        <v>450</v>
      </c>
      <c r="M8" s="248"/>
    </row>
    <row r="9" spans="2:13" x14ac:dyDescent="0.35">
      <c r="B9" s="258"/>
      <c r="C9" s="710"/>
      <c r="D9" s="735" t="s">
        <v>505</v>
      </c>
      <c r="E9" s="736" t="s">
        <v>493</v>
      </c>
      <c r="F9" s="576"/>
      <c r="G9" s="698"/>
      <c r="H9" s="699"/>
      <c r="I9" s="699"/>
      <c r="J9" s="699" t="s">
        <v>493</v>
      </c>
      <c r="K9" s="732"/>
      <c r="L9" s="700"/>
      <c r="M9" s="248"/>
    </row>
    <row r="10" spans="2:13" x14ac:dyDescent="0.35">
      <c r="B10" s="254"/>
      <c r="C10" s="711"/>
      <c r="D10" s="737"/>
      <c r="E10" s="738"/>
      <c r="F10" s="703"/>
      <c r="G10" s="704"/>
      <c r="H10" s="705"/>
      <c r="I10" s="705"/>
      <c r="J10" s="705"/>
      <c r="K10" s="733"/>
      <c r="L10" s="706"/>
      <c r="M10" s="248"/>
    </row>
    <row r="11" spans="2:13" x14ac:dyDescent="0.35">
      <c r="B11" s="254"/>
      <c r="C11" s="711"/>
      <c r="D11" s="737"/>
      <c r="E11" s="738"/>
      <c r="F11" s="703"/>
      <c r="G11" s="704"/>
      <c r="H11" s="705"/>
      <c r="I11" s="705"/>
      <c r="J11" s="705"/>
      <c r="K11" s="733"/>
      <c r="L11" s="706"/>
      <c r="M11" s="248"/>
    </row>
    <row r="12" spans="2:13" x14ac:dyDescent="0.35">
      <c r="B12" s="254"/>
      <c r="C12" s="711"/>
      <c r="D12" s="737"/>
      <c r="E12" s="738"/>
      <c r="F12" s="703"/>
      <c r="G12" s="704"/>
      <c r="H12" s="705"/>
      <c r="I12" s="705"/>
      <c r="J12" s="705"/>
      <c r="K12" s="733"/>
      <c r="L12" s="706"/>
      <c r="M12" s="248"/>
    </row>
    <row r="13" spans="2:13" x14ac:dyDescent="0.35">
      <c r="B13" s="254"/>
      <c r="C13" s="711"/>
      <c r="D13" s="737"/>
      <c r="E13" s="738"/>
      <c r="F13" s="703"/>
      <c r="G13" s="704"/>
      <c r="H13" s="705"/>
      <c r="I13" s="705"/>
      <c r="J13" s="705"/>
      <c r="K13" s="733"/>
      <c r="L13" s="706"/>
      <c r="M13" s="248"/>
    </row>
    <row r="14" spans="2:13" x14ac:dyDescent="0.35">
      <c r="B14" s="254"/>
      <c r="C14" s="711"/>
      <c r="D14" s="737"/>
      <c r="E14" s="738"/>
      <c r="F14" s="703"/>
      <c r="G14" s="704"/>
      <c r="H14" s="705"/>
      <c r="I14" s="705"/>
      <c r="J14" s="705"/>
      <c r="K14" s="733"/>
      <c r="L14" s="706"/>
      <c r="M14" s="248"/>
    </row>
    <row r="15" spans="2:13" x14ac:dyDescent="0.35">
      <c r="B15" s="254"/>
      <c r="C15" s="711"/>
      <c r="D15" s="737"/>
      <c r="E15" s="738"/>
      <c r="F15" s="703"/>
      <c r="G15" s="704"/>
      <c r="H15" s="705"/>
      <c r="I15" s="705"/>
      <c r="J15" s="705"/>
      <c r="K15" s="733"/>
      <c r="L15" s="706"/>
      <c r="M15" s="248"/>
    </row>
    <row r="16" spans="2:13" x14ac:dyDescent="0.35">
      <c r="B16" s="254"/>
      <c r="C16" s="748"/>
      <c r="D16" s="749"/>
      <c r="E16" s="750"/>
      <c r="F16" s="751"/>
      <c r="G16" s="743"/>
      <c r="H16" s="744"/>
      <c r="I16" s="744"/>
      <c r="J16" s="744"/>
      <c r="K16" s="746"/>
      <c r="L16" s="747"/>
      <c r="M16" s="248"/>
    </row>
    <row r="17" spans="2:13" ht="6.75" customHeight="1" thickBot="1" x14ac:dyDescent="0.4">
      <c r="B17" s="254"/>
      <c r="C17" s="964"/>
      <c r="D17" s="965"/>
      <c r="E17" s="965"/>
      <c r="F17" s="966"/>
      <c r="G17" s="967"/>
      <c r="H17" s="968"/>
      <c r="I17" s="968"/>
      <c r="J17" s="968"/>
      <c r="K17" s="968"/>
      <c r="L17" s="969"/>
      <c r="M17" s="248"/>
    </row>
    <row r="18" spans="2:13" ht="7.5" customHeight="1" x14ac:dyDescent="0.35">
      <c r="B18" s="254"/>
      <c r="C18" s="269"/>
      <c r="D18" s="269"/>
      <c r="E18" s="269"/>
      <c r="F18" s="476"/>
      <c r="G18" s="269"/>
      <c r="H18" s="477"/>
      <c r="I18" s="477"/>
      <c r="J18" s="477"/>
      <c r="K18" s="477"/>
      <c r="L18" s="477"/>
      <c r="M18" s="248"/>
    </row>
    <row r="19" spans="2:13" ht="16" thickBot="1" x14ac:dyDescent="0.4">
      <c r="B19" s="249"/>
      <c r="C19" s="263" t="s">
        <v>451</v>
      </c>
      <c r="D19" s="252"/>
      <c r="E19" s="253"/>
      <c r="F19" s="250"/>
      <c r="G19" s="250"/>
      <c r="H19" s="250"/>
      <c r="I19" s="250"/>
      <c r="J19" s="250"/>
      <c r="K19" s="250"/>
      <c r="L19" s="250"/>
      <c r="M19" s="251"/>
    </row>
    <row r="20" spans="2:13" ht="24.5" thickBot="1" x14ac:dyDescent="0.4">
      <c r="B20" s="254"/>
      <c r="C20" s="527" t="s">
        <v>906</v>
      </c>
      <c r="D20" s="714" t="s">
        <v>444</v>
      </c>
      <c r="E20" s="255" t="s">
        <v>445</v>
      </c>
      <c r="F20" s="256" t="s">
        <v>446</v>
      </c>
      <c r="G20" s="256" t="s">
        <v>447</v>
      </c>
      <c r="H20" s="256" t="s">
        <v>472</v>
      </c>
      <c r="I20" s="256" t="s">
        <v>557</v>
      </c>
      <c r="J20" s="256" t="s">
        <v>558</v>
      </c>
      <c r="K20" s="256" t="s">
        <v>475</v>
      </c>
      <c r="L20" s="257" t="s">
        <v>450</v>
      </c>
      <c r="M20" s="248"/>
    </row>
    <row r="21" spans="2:13" x14ac:dyDescent="0.35">
      <c r="B21" s="258"/>
      <c r="C21" s="712"/>
      <c r="D21" s="696" t="s">
        <v>505</v>
      </c>
      <c r="E21" s="697" t="s">
        <v>493</v>
      </c>
      <c r="F21" s="708"/>
      <c r="G21" s="698"/>
      <c r="H21" s="699"/>
      <c r="I21" s="730" t="s">
        <v>493</v>
      </c>
      <c r="J21" s="699" t="s">
        <v>493</v>
      </c>
      <c r="K21" s="732"/>
      <c r="L21" s="700"/>
      <c r="M21" s="248"/>
    </row>
    <row r="22" spans="2:13" x14ac:dyDescent="0.35">
      <c r="B22" s="254"/>
      <c r="C22" s="713"/>
      <c r="D22" s="701"/>
      <c r="E22" s="702"/>
      <c r="F22" s="709"/>
      <c r="G22" s="704"/>
      <c r="H22" s="705"/>
      <c r="I22" s="731"/>
      <c r="J22" s="705"/>
      <c r="K22" s="733"/>
      <c r="L22" s="706"/>
      <c r="M22" s="248"/>
    </row>
    <row r="23" spans="2:13" x14ac:dyDescent="0.35">
      <c r="B23" s="254"/>
      <c r="C23" s="713"/>
      <c r="D23" s="701"/>
      <c r="E23" s="702"/>
      <c r="F23" s="709"/>
      <c r="G23" s="704"/>
      <c r="H23" s="705"/>
      <c r="I23" s="731"/>
      <c r="J23" s="705"/>
      <c r="K23" s="733"/>
      <c r="L23" s="706"/>
      <c r="M23" s="248"/>
    </row>
    <row r="24" spans="2:13" x14ac:dyDescent="0.35">
      <c r="B24" s="254"/>
      <c r="C24" s="713"/>
      <c r="D24" s="701"/>
      <c r="E24" s="702"/>
      <c r="F24" s="709"/>
      <c r="G24" s="704"/>
      <c r="H24" s="705"/>
      <c r="I24" s="731"/>
      <c r="J24" s="705"/>
      <c r="K24" s="733"/>
      <c r="L24" s="706"/>
      <c r="M24" s="248"/>
    </row>
    <row r="25" spans="2:13" x14ac:dyDescent="0.35">
      <c r="B25" s="254"/>
      <c r="C25" s="713"/>
      <c r="D25" s="701"/>
      <c r="E25" s="702"/>
      <c r="F25" s="709"/>
      <c r="G25" s="704"/>
      <c r="H25" s="705"/>
      <c r="I25" s="731"/>
      <c r="J25" s="705"/>
      <c r="K25" s="733"/>
      <c r="L25" s="706"/>
      <c r="M25" s="248"/>
    </row>
    <row r="26" spans="2:13" x14ac:dyDescent="0.35">
      <c r="B26" s="254"/>
      <c r="C26" s="739"/>
      <c r="D26" s="740"/>
      <c r="E26" s="741"/>
      <c r="F26" s="742"/>
      <c r="G26" s="743"/>
      <c r="H26" s="744"/>
      <c r="I26" s="745"/>
      <c r="J26" s="744"/>
      <c r="K26" s="746"/>
      <c r="L26" s="747"/>
      <c r="M26" s="248"/>
    </row>
    <row r="27" spans="2:13" ht="7.5" customHeight="1" thickBot="1" x14ac:dyDescent="0.4">
      <c r="B27" s="254"/>
      <c r="C27" s="970"/>
      <c r="D27" s="966"/>
      <c r="E27" s="966"/>
      <c r="F27" s="967"/>
      <c r="G27" s="967"/>
      <c r="H27" s="968"/>
      <c r="I27" s="971"/>
      <c r="J27" s="968"/>
      <c r="K27" s="968"/>
      <c r="L27" s="969"/>
      <c r="M27" s="248"/>
    </row>
    <row r="28" spans="2:13" ht="9" customHeight="1" thickBot="1" x14ac:dyDescent="0.4">
      <c r="B28" s="260"/>
      <c r="C28" s="261"/>
      <c r="D28" s="261"/>
      <c r="E28" s="261"/>
      <c r="F28" s="261"/>
      <c r="G28" s="261"/>
      <c r="H28" s="261"/>
      <c r="I28" s="261"/>
      <c r="J28" s="261"/>
      <c r="K28" s="261"/>
      <c r="L28" s="261"/>
      <c r="M28" s="262"/>
    </row>
    <row r="33" ht="14.25" customHeight="1" x14ac:dyDescent="0.35"/>
  </sheetData>
  <sheetProtection formatCells="0" formatColumns="0" formatRows="0" insertRows="0"/>
  <mergeCells count="2">
    <mergeCell ref="C3:L3"/>
    <mergeCell ref="C5:I5"/>
  </mergeCells>
  <dataValidations count="5">
    <dataValidation type="list" allowBlank="1" showInputMessage="1" showErrorMessage="1" sqref="D9:D17 D21:D27" xr:uid="{00000000-0002-0000-2300-000000000000}">
      <formula1>Project_Type</formula1>
    </dataValidation>
    <dataValidation type="list" allowBlank="1" showInputMessage="1" showErrorMessage="1" sqref="E9:E17 E21:E27" xr:uid="{00000000-0002-0000-2300-000001000000}">
      <formula1>Act_Typ</formula1>
    </dataValidation>
    <dataValidation type="list" allowBlank="1" showInputMessage="1" showErrorMessage="1" sqref="J9:J17" xr:uid="{00000000-0002-0000-2300-000002000000}">
      <formula1>OnTime_OnBudget</formula1>
    </dataValidation>
    <dataValidation type="list" allowBlank="1" showInputMessage="1" showErrorMessage="1" sqref="I21:I27" xr:uid="{00000000-0002-0000-2300-000003000000}">
      <formula1>Project_Status</formula1>
    </dataValidation>
    <dataValidation type="list" allowBlank="1" showInputMessage="1" showErrorMessage="1" sqref="J21:J27" xr:uid="{00000000-0002-0000-2300-000004000000}">
      <formula1>OnTime_OnBudget2</formula1>
    </dataValidation>
  </dataValidations>
  <pageMargins left="0.7" right="0.7" top="0.75" bottom="0.75" header="0.3" footer="0.3"/>
  <pageSetup scale="87" orientation="landscape" r:id="rId1"/>
  <headerFooter>
    <oddFooter>&amp;LForm 9C
Project Sponsor Experience&amp;CCFA Forms</oddFooter>
  </headerFooter>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pageSetUpPr fitToPage="1"/>
  </sheetPr>
  <dimension ref="B1:L30"/>
  <sheetViews>
    <sheetView showGridLines="0" zoomScaleNormal="100" workbookViewId="0">
      <selection activeCell="S22" sqref="S22"/>
    </sheetView>
  </sheetViews>
  <sheetFormatPr defaultColWidth="9.1796875" defaultRowHeight="14.5" x14ac:dyDescent="0.35"/>
  <cols>
    <col min="1" max="2" width="1.7265625" style="311" customWidth="1"/>
    <col min="3" max="3" width="27.1796875" style="311" customWidth="1"/>
    <col min="4" max="5" width="9.1796875" style="311"/>
    <col min="6" max="6" width="15.26953125" style="311" customWidth="1"/>
    <col min="7" max="7" width="14.26953125" style="311" customWidth="1"/>
    <col min="8" max="9" width="16.54296875" style="311" customWidth="1"/>
    <col min="10" max="10" width="14.81640625" style="311" customWidth="1"/>
    <col min="11" max="11" width="17.1796875" style="311" customWidth="1"/>
    <col min="12" max="12" width="1.7265625" style="311" customWidth="1"/>
    <col min="13" max="16384" width="9.1796875" style="311"/>
  </cols>
  <sheetData>
    <row r="1" spans="2:12" ht="7.5" customHeight="1" thickBot="1" x14ac:dyDescent="0.4">
      <c r="B1" s="475"/>
      <c r="C1" s="475"/>
      <c r="D1" s="475"/>
      <c r="E1" s="475"/>
      <c r="F1" s="475"/>
      <c r="G1" s="475"/>
      <c r="H1" s="475"/>
      <c r="I1" s="475"/>
      <c r="J1" s="475"/>
      <c r="K1" s="475"/>
      <c r="L1" s="475"/>
    </row>
    <row r="2" spans="2:12" ht="9" customHeight="1" x14ac:dyDescent="0.45">
      <c r="B2" s="243"/>
      <c r="C2" s="264"/>
      <c r="D2" s="244"/>
      <c r="E2" s="244"/>
      <c r="F2" s="244"/>
      <c r="G2" s="244"/>
      <c r="H2" s="244"/>
      <c r="I2" s="245"/>
      <c r="J2" s="244"/>
      <c r="K2" s="244"/>
      <c r="L2" s="246"/>
    </row>
    <row r="3" spans="2:12" ht="18.5" x14ac:dyDescent="0.45">
      <c r="B3" s="247"/>
      <c r="C3" s="887" t="s">
        <v>496</v>
      </c>
      <c r="D3" s="520"/>
      <c r="E3" s="520"/>
      <c r="F3" s="520"/>
      <c r="G3" s="520"/>
      <c r="H3" s="520"/>
      <c r="I3" s="520"/>
      <c r="J3" s="520"/>
      <c r="K3" s="520"/>
      <c r="L3" s="248"/>
    </row>
    <row r="4" spans="2:12" ht="15" customHeight="1" x14ac:dyDescent="0.45">
      <c r="B4" s="247"/>
      <c r="C4" s="112"/>
      <c r="D4" s="528"/>
      <c r="E4" s="528"/>
      <c r="F4" s="528"/>
      <c r="G4" s="528"/>
      <c r="H4" s="528"/>
      <c r="I4" s="528"/>
      <c r="J4" s="528"/>
      <c r="K4" s="528"/>
      <c r="L4" s="248"/>
    </row>
    <row r="5" spans="2:12" ht="15" thickBot="1" x14ac:dyDescent="0.4">
      <c r="B5" s="249"/>
      <c r="C5" s="2525" t="str">
        <f>IF('1'!G5="",Messages!B3,(CONCATENATE("Project Name: ",'1'!G5)))</f>
        <v>Enter Project Name on Form 1</v>
      </c>
      <c r="D5" s="2525"/>
      <c r="E5" s="2525"/>
      <c r="F5" s="2525"/>
      <c r="G5" s="2525"/>
      <c r="H5" s="2525"/>
      <c r="I5" s="2525"/>
      <c r="J5" s="2525"/>
      <c r="K5" s="17"/>
      <c r="L5" s="251"/>
    </row>
    <row r="6" spans="2:12" ht="22.5" customHeight="1" x14ac:dyDescent="0.35">
      <c r="B6" s="249"/>
      <c r="C6" s="149"/>
      <c r="D6" s="250"/>
      <c r="E6" s="250"/>
      <c r="F6" s="250"/>
      <c r="G6" s="250"/>
      <c r="H6" s="250"/>
      <c r="I6" s="250"/>
      <c r="J6" s="250"/>
      <c r="K6" s="250"/>
      <c r="L6" s="251"/>
    </row>
    <row r="7" spans="2:12" ht="15.75" customHeight="1" x14ac:dyDescent="0.35">
      <c r="B7" s="249"/>
      <c r="C7" s="267" t="s">
        <v>452</v>
      </c>
      <c r="D7" s="267"/>
      <c r="E7" s="267"/>
      <c r="F7" s="267"/>
      <c r="G7" s="267"/>
      <c r="H7" s="250"/>
      <c r="I7" s="250"/>
      <c r="J7" s="250"/>
      <c r="K7" s="250"/>
      <c r="L7" s="251"/>
    </row>
    <row r="8" spans="2:12" x14ac:dyDescent="0.35">
      <c r="B8" s="254"/>
      <c r="C8" s="1525" t="s">
        <v>453</v>
      </c>
      <c r="D8" s="2526" t="str">
        <f>IF('1'!G16="",Messages!B109,'1'!G16)</f>
        <v>Enter Development Consultant Firm Name on Form 1</v>
      </c>
      <c r="E8" s="2527"/>
      <c r="F8" s="2527"/>
      <c r="G8" s="2527"/>
      <c r="H8" s="2527"/>
      <c r="I8" s="2527"/>
      <c r="J8" s="2528"/>
      <c r="K8" s="112"/>
      <c r="L8" s="265"/>
    </row>
    <row r="9" spans="2:12" ht="3.75" customHeight="1" thickBot="1" x14ac:dyDescent="0.4">
      <c r="B9" s="254"/>
      <c r="C9" s="113"/>
      <c r="D9" s="112"/>
      <c r="E9" s="112"/>
      <c r="F9" s="112"/>
      <c r="G9" s="112"/>
      <c r="H9" s="112"/>
      <c r="I9" s="112"/>
      <c r="J9" s="112"/>
      <c r="K9" s="112"/>
      <c r="L9" s="248"/>
    </row>
    <row r="10" spans="2:12" ht="24.5" thickBot="1" x14ac:dyDescent="0.4">
      <c r="B10" s="254"/>
      <c r="C10" s="268" t="s">
        <v>905</v>
      </c>
      <c r="D10" s="714" t="s">
        <v>444</v>
      </c>
      <c r="E10" s="255" t="s">
        <v>445</v>
      </c>
      <c r="F10" s="256" t="s">
        <v>447</v>
      </c>
      <c r="G10" s="256" t="s">
        <v>472</v>
      </c>
      <c r="H10" s="256" t="s">
        <v>448</v>
      </c>
      <c r="I10" s="714" t="s">
        <v>564</v>
      </c>
      <c r="J10" s="256" t="s">
        <v>449</v>
      </c>
      <c r="K10" s="257" t="s">
        <v>450</v>
      </c>
      <c r="L10" s="248"/>
    </row>
    <row r="11" spans="2:12" x14ac:dyDescent="0.35">
      <c r="B11" s="258"/>
      <c r="C11" s="547"/>
      <c r="D11" s="696" t="s">
        <v>505</v>
      </c>
      <c r="E11" s="697" t="s">
        <v>493</v>
      </c>
      <c r="F11" s="715"/>
      <c r="G11" s="576"/>
      <c r="H11" s="698"/>
      <c r="I11" s="698" t="s">
        <v>493</v>
      </c>
      <c r="J11" s="699"/>
      <c r="K11" s="700"/>
      <c r="L11" s="248"/>
    </row>
    <row r="12" spans="2:12" x14ac:dyDescent="0.35">
      <c r="B12" s="254"/>
      <c r="C12" s="550"/>
      <c r="D12" s="701"/>
      <c r="E12" s="702"/>
      <c r="F12" s="716"/>
      <c r="G12" s="703"/>
      <c r="H12" s="704"/>
      <c r="I12" s="704"/>
      <c r="J12" s="705"/>
      <c r="K12" s="706"/>
      <c r="L12" s="248"/>
    </row>
    <row r="13" spans="2:12" x14ac:dyDescent="0.35">
      <c r="B13" s="254"/>
      <c r="C13" s="550"/>
      <c r="D13" s="701"/>
      <c r="E13" s="702"/>
      <c r="F13" s="716"/>
      <c r="G13" s="703"/>
      <c r="H13" s="704"/>
      <c r="I13" s="704"/>
      <c r="J13" s="705"/>
      <c r="K13" s="706"/>
      <c r="L13" s="248"/>
    </row>
    <row r="14" spans="2:12" x14ac:dyDescent="0.35">
      <c r="B14" s="254"/>
      <c r="C14" s="550"/>
      <c r="D14" s="701"/>
      <c r="E14" s="702"/>
      <c r="F14" s="716"/>
      <c r="G14" s="703"/>
      <c r="H14" s="704"/>
      <c r="I14" s="704"/>
      <c r="J14" s="705"/>
      <c r="K14" s="706"/>
      <c r="L14" s="248"/>
    </row>
    <row r="15" spans="2:12" x14ac:dyDescent="0.35">
      <c r="B15" s="254"/>
      <c r="C15" s="550"/>
      <c r="D15" s="701"/>
      <c r="E15" s="702"/>
      <c r="F15" s="716"/>
      <c r="G15" s="703"/>
      <c r="H15" s="704"/>
      <c r="I15" s="704"/>
      <c r="J15" s="705"/>
      <c r="K15" s="706"/>
      <c r="L15" s="248"/>
    </row>
    <row r="16" spans="2:12" x14ac:dyDescent="0.35">
      <c r="B16" s="259"/>
      <c r="C16" s="550"/>
      <c r="D16" s="701"/>
      <c r="E16" s="702"/>
      <c r="F16" s="716"/>
      <c r="G16" s="703"/>
      <c r="H16" s="704"/>
      <c r="I16" s="704"/>
      <c r="J16" s="705"/>
      <c r="K16" s="706"/>
      <c r="L16" s="248"/>
    </row>
    <row r="17" spans="2:12" x14ac:dyDescent="0.35">
      <c r="B17" s="259"/>
      <c r="C17" s="550"/>
      <c r="D17" s="701"/>
      <c r="E17" s="702"/>
      <c r="F17" s="716"/>
      <c r="G17" s="703"/>
      <c r="H17" s="704"/>
      <c r="I17" s="704"/>
      <c r="J17" s="705"/>
      <c r="K17" s="706"/>
      <c r="L17" s="248"/>
    </row>
    <row r="18" spans="2:12" x14ac:dyDescent="0.35">
      <c r="B18" s="254"/>
      <c r="C18" s="550"/>
      <c r="D18" s="701"/>
      <c r="E18" s="702"/>
      <c r="F18" s="716"/>
      <c r="G18" s="703"/>
      <c r="H18" s="704"/>
      <c r="I18" s="704"/>
      <c r="J18" s="705"/>
      <c r="K18" s="706"/>
      <c r="L18" s="248"/>
    </row>
    <row r="19" spans="2:12" ht="7.5" customHeight="1" thickBot="1" x14ac:dyDescent="0.4">
      <c r="B19" s="254"/>
      <c r="C19" s="911"/>
      <c r="D19" s="972"/>
      <c r="E19" s="973"/>
      <c r="F19" s="974"/>
      <c r="G19" s="975"/>
      <c r="H19" s="976"/>
      <c r="I19" s="976"/>
      <c r="J19" s="977"/>
      <c r="K19" s="978"/>
      <c r="L19" s="248"/>
    </row>
    <row r="20" spans="2:12" ht="7.5" customHeight="1" x14ac:dyDescent="0.35">
      <c r="B20" s="249"/>
      <c r="C20" s="113"/>
      <c r="D20" s="269"/>
      <c r="E20" s="269"/>
      <c r="F20" s="269"/>
      <c r="G20" s="269"/>
      <c r="H20" s="269"/>
      <c r="I20" s="269"/>
      <c r="J20" s="269"/>
      <c r="K20" s="269"/>
      <c r="L20" s="251"/>
    </row>
    <row r="21" spans="2:12" ht="16.5" customHeight="1" thickBot="1" x14ac:dyDescent="0.4">
      <c r="B21" s="249"/>
      <c r="C21" s="263" t="s">
        <v>454</v>
      </c>
      <c r="D21" s="263"/>
      <c r="E21" s="263"/>
      <c r="F21" s="263"/>
      <c r="G21" s="263"/>
      <c r="H21" s="250"/>
      <c r="I21" s="250"/>
      <c r="J21" s="250"/>
      <c r="K21" s="250"/>
      <c r="L21" s="251"/>
    </row>
    <row r="22" spans="2:12" ht="24.5" thickBot="1" x14ac:dyDescent="0.4">
      <c r="B22" s="254"/>
      <c r="C22" s="268" t="s">
        <v>906</v>
      </c>
      <c r="D22" s="714" t="s">
        <v>444</v>
      </c>
      <c r="E22" s="255" t="s">
        <v>445</v>
      </c>
      <c r="F22" s="256" t="s">
        <v>447</v>
      </c>
      <c r="G22" s="256" t="s">
        <v>472</v>
      </c>
      <c r="H22" s="256" t="s">
        <v>557</v>
      </c>
      <c r="I22" s="714" t="s">
        <v>564</v>
      </c>
      <c r="J22" s="256" t="s">
        <v>565</v>
      </c>
      <c r="K22" s="257" t="s">
        <v>450</v>
      </c>
      <c r="L22" s="248"/>
    </row>
    <row r="23" spans="2:12" x14ac:dyDescent="0.35">
      <c r="B23" s="258"/>
      <c r="C23" s="547"/>
      <c r="D23" s="717" t="s">
        <v>505</v>
      </c>
      <c r="E23" s="718" t="s">
        <v>493</v>
      </c>
      <c r="F23" s="697"/>
      <c r="G23" s="708"/>
      <c r="H23" s="698"/>
      <c r="I23" s="698" t="s">
        <v>493</v>
      </c>
      <c r="J23" s="699"/>
      <c r="K23" s="700"/>
      <c r="L23" s="248"/>
    </row>
    <row r="24" spans="2:12" x14ac:dyDescent="0.35">
      <c r="B24" s="254"/>
      <c r="C24" s="550"/>
      <c r="D24" s="719"/>
      <c r="E24" s="720"/>
      <c r="F24" s="702"/>
      <c r="G24" s="709"/>
      <c r="H24" s="704"/>
      <c r="I24" s="704"/>
      <c r="J24" s="705"/>
      <c r="K24" s="706"/>
      <c r="L24" s="248"/>
    </row>
    <row r="25" spans="2:12" x14ac:dyDescent="0.35">
      <c r="B25" s="254"/>
      <c r="C25" s="550"/>
      <c r="D25" s="719"/>
      <c r="E25" s="720"/>
      <c r="F25" s="702"/>
      <c r="G25" s="709"/>
      <c r="H25" s="704"/>
      <c r="I25" s="704"/>
      <c r="J25" s="705"/>
      <c r="K25" s="706"/>
      <c r="L25" s="248"/>
    </row>
    <row r="26" spans="2:12" x14ac:dyDescent="0.35">
      <c r="B26" s="254"/>
      <c r="C26" s="550"/>
      <c r="D26" s="719"/>
      <c r="E26" s="720"/>
      <c r="F26" s="702"/>
      <c r="G26" s="709"/>
      <c r="H26" s="704"/>
      <c r="I26" s="704"/>
      <c r="J26" s="705"/>
      <c r="K26" s="706"/>
      <c r="L26" s="248"/>
    </row>
    <row r="27" spans="2:12" x14ac:dyDescent="0.35">
      <c r="B27" s="254"/>
      <c r="C27" s="550"/>
      <c r="D27" s="719"/>
      <c r="E27" s="720"/>
      <c r="F27" s="702"/>
      <c r="G27" s="709"/>
      <c r="H27" s="704"/>
      <c r="I27" s="704"/>
      <c r="J27" s="705"/>
      <c r="K27" s="706"/>
      <c r="L27" s="248"/>
    </row>
    <row r="28" spans="2:12" x14ac:dyDescent="0.35">
      <c r="B28" s="254"/>
      <c r="C28" s="752"/>
      <c r="D28" s="753"/>
      <c r="E28" s="754"/>
      <c r="F28" s="741"/>
      <c r="G28" s="742"/>
      <c r="H28" s="743"/>
      <c r="I28" s="743"/>
      <c r="J28" s="744"/>
      <c r="K28" s="747"/>
      <c r="L28" s="248"/>
    </row>
    <row r="29" spans="2:12" ht="7.5" customHeight="1" thickBot="1" x14ac:dyDescent="0.4">
      <c r="B29" s="254"/>
      <c r="C29" s="911"/>
      <c r="D29" s="979"/>
      <c r="E29" s="980"/>
      <c r="F29" s="973"/>
      <c r="G29" s="976"/>
      <c r="H29" s="976"/>
      <c r="I29" s="976"/>
      <c r="J29" s="977"/>
      <c r="K29" s="978"/>
      <c r="L29" s="248"/>
    </row>
    <row r="30" spans="2:12" ht="9" customHeight="1" thickBot="1" x14ac:dyDescent="0.4">
      <c r="B30" s="260"/>
      <c r="C30" s="266"/>
      <c r="D30" s="261"/>
      <c r="E30" s="261"/>
      <c r="F30" s="261"/>
      <c r="G30" s="261"/>
      <c r="H30" s="261"/>
      <c r="I30" s="261"/>
      <c r="J30" s="261"/>
      <c r="K30" s="261"/>
      <c r="L30" s="262"/>
    </row>
  </sheetData>
  <sheetProtection formatCells="0" formatColumns="0" formatRows="0" insertRows="0"/>
  <mergeCells count="2">
    <mergeCell ref="C5:J5"/>
    <mergeCell ref="D8:J8"/>
  </mergeCells>
  <dataValidations count="5">
    <dataValidation type="list" allowBlank="1" showInputMessage="1" showErrorMessage="1" sqref="I11:I19" xr:uid="{00000000-0002-0000-2400-000000000000}">
      <formula1>OnTime_OnBudget</formula1>
    </dataValidation>
    <dataValidation type="list" allowBlank="1" showInputMessage="1" showErrorMessage="1" sqref="D11:D19 D23:D29" xr:uid="{00000000-0002-0000-2400-000001000000}">
      <formula1>Project_Type</formula1>
    </dataValidation>
    <dataValidation type="list" allowBlank="1" showInputMessage="1" showErrorMessage="1" sqref="E11:E19 E23:E29" xr:uid="{00000000-0002-0000-2400-000002000000}">
      <formula1>Act_Typ</formula1>
    </dataValidation>
    <dataValidation type="list" allowBlank="1" showInputMessage="1" showErrorMessage="1" sqref="H23:H29" xr:uid="{00000000-0002-0000-2400-000003000000}">
      <formula1>Project_Status</formula1>
    </dataValidation>
    <dataValidation type="list" allowBlank="1" showInputMessage="1" showErrorMessage="1" sqref="I23:I29" xr:uid="{00000000-0002-0000-2400-000004000000}">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pageSetUpPr fitToPage="1"/>
  </sheetPr>
  <dimension ref="B5:J25"/>
  <sheetViews>
    <sheetView showGridLines="0" zoomScaleNormal="100" workbookViewId="0">
      <selection activeCell="T23" sqref="T23"/>
    </sheetView>
  </sheetViews>
  <sheetFormatPr defaultColWidth="9.1796875" defaultRowHeight="14.5" x14ac:dyDescent="0.35"/>
  <cols>
    <col min="1" max="2" width="1.7265625" style="311" customWidth="1"/>
    <col min="3" max="3" width="25.7265625" style="311" customWidth="1"/>
    <col min="4" max="4" width="14.26953125" style="311" customWidth="1"/>
    <col min="5" max="5" width="8.54296875" style="311" customWidth="1"/>
    <col min="6" max="6" width="22.81640625" style="311" customWidth="1"/>
    <col min="7" max="8" width="14.26953125" style="311" customWidth="1"/>
    <col min="9" max="9" width="12.81640625" style="311" customWidth="1"/>
    <col min="10" max="10" width="1.7265625" style="311" customWidth="1"/>
    <col min="11" max="16384" width="9.1796875" style="311"/>
  </cols>
  <sheetData>
    <row r="5" spans="2:10" ht="19.5" customHeight="1" x14ac:dyDescent="0.35"/>
    <row r="6" spans="2:10" ht="7.5" customHeight="1" thickBot="1" x14ac:dyDescent="0.4">
      <c r="B6" s="475"/>
      <c r="C6" s="475"/>
      <c r="D6" s="475"/>
      <c r="E6" s="475"/>
      <c r="F6" s="475"/>
      <c r="G6" s="475"/>
      <c r="H6" s="475"/>
      <c r="I6" s="475"/>
      <c r="J6" s="475"/>
    </row>
    <row r="7" spans="2:10" ht="9" customHeight="1" x14ac:dyDescent="0.35">
      <c r="B7" s="270"/>
      <c r="C7" s="244"/>
      <c r="D7" s="244"/>
      <c r="E7" s="244"/>
      <c r="F7" s="244"/>
      <c r="G7" s="244"/>
      <c r="H7" s="244"/>
      <c r="I7" s="244"/>
      <c r="J7" s="246"/>
    </row>
    <row r="8" spans="2:10" ht="18.5" x14ac:dyDescent="0.45">
      <c r="B8" s="271"/>
      <c r="C8" s="887" t="s">
        <v>497</v>
      </c>
      <c r="D8" s="520"/>
      <c r="E8" s="520"/>
      <c r="F8" s="520"/>
      <c r="G8" s="520"/>
      <c r="H8" s="520"/>
      <c r="I8" s="520"/>
      <c r="J8" s="248"/>
    </row>
    <row r="9" spans="2:10" x14ac:dyDescent="0.35">
      <c r="B9" s="271"/>
      <c r="C9" s="528"/>
      <c r="D9" s="528"/>
      <c r="E9" s="528"/>
      <c r="F9" s="528"/>
      <c r="G9" s="528"/>
      <c r="H9" s="528"/>
      <c r="I9" s="528"/>
      <c r="J9" s="248"/>
    </row>
    <row r="10" spans="2:10" ht="15" thickBot="1" x14ac:dyDescent="0.4">
      <c r="B10" s="249"/>
      <c r="C10" s="2525" t="str">
        <f>IF('1'!G5="",Messages!B3,(CONCATENATE("Project Name: ",'1'!G5)))</f>
        <v>Enter Project Name on Form 1</v>
      </c>
      <c r="D10" s="2525"/>
      <c r="E10" s="2525"/>
      <c r="F10" s="2525"/>
      <c r="G10" s="2525"/>
      <c r="H10"/>
      <c r="I10"/>
      <c r="J10" s="251"/>
    </row>
    <row r="11" spans="2:10" x14ac:dyDescent="0.35">
      <c r="B11" s="254"/>
      <c r="C11" s="528"/>
      <c r="D11" s="112"/>
      <c r="E11" s="112"/>
      <c r="F11" s="112"/>
      <c r="G11" s="112"/>
      <c r="H11" s="272"/>
      <c r="I11" s="272"/>
      <c r="J11" s="265"/>
    </row>
    <row r="12" spans="2:10" x14ac:dyDescent="0.35">
      <c r="B12" s="254"/>
      <c r="C12" s="1525" t="s">
        <v>455</v>
      </c>
      <c r="D12" s="2529" t="str">
        <f>IF('9A'!D69="",Messages!B113,'9A'!D69)</f>
        <v>Enter Property Management Firm Name on Form 9A</v>
      </c>
      <c r="E12" s="2529"/>
      <c r="F12" s="2529"/>
      <c r="G12" s="2529"/>
      <c r="H12" s="2529"/>
      <c r="I12" s="2530"/>
      <c r="J12" s="265"/>
    </row>
    <row r="13" spans="2:10" ht="15" thickBot="1" x14ac:dyDescent="0.4">
      <c r="B13" s="254"/>
      <c r="C13" s="269"/>
      <c r="D13" s="269"/>
      <c r="E13" s="112"/>
      <c r="F13" s="112"/>
      <c r="G13" s="112"/>
      <c r="H13" s="112"/>
      <c r="I13" s="112"/>
      <c r="J13" s="248"/>
    </row>
    <row r="14" spans="2:10" ht="36.5" thickBot="1" x14ac:dyDescent="0.4">
      <c r="B14" s="254"/>
      <c r="C14" s="268" t="s">
        <v>907</v>
      </c>
      <c r="D14" s="256" t="s">
        <v>447</v>
      </c>
      <c r="E14" s="256" t="s">
        <v>472</v>
      </c>
      <c r="F14" s="256" t="s">
        <v>456</v>
      </c>
      <c r="G14" s="256" t="s">
        <v>457</v>
      </c>
      <c r="H14" s="256" t="s">
        <v>473</v>
      </c>
      <c r="I14" s="257" t="s">
        <v>474</v>
      </c>
      <c r="J14" s="248"/>
    </row>
    <row r="15" spans="2:10" x14ac:dyDescent="0.35">
      <c r="B15" s="258"/>
      <c r="C15" s="1005"/>
      <c r="D15" s="721"/>
      <c r="E15" s="722"/>
      <c r="F15" s="727"/>
      <c r="G15" s="722"/>
      <c r="H15" s="722"/>
      <c r="I15" s="700"/>
      <c r="J15" s="248"/>
    </row>
    <row r="16" spans="2:10" x14ac:dyDescent="0.35">
      <c r="B16" s="254"/>
      <c r="C16" s="1003"/>
      <c r="D16" s="723"/>
      <c r="E16" s="724"/>
      <c r="F16" s="728"/>
      <c r="G16" s="724"/>
      <c r="H16" s="724"/>
      <c r="I16" s="706"/>
      <c r="J16" s="248"/>
    </row>
    <row r="17" spans="2:10" x14ac:dyDescent="0.35">
      <c r="B17" s="254"/>
      <c r="C17" s="1003"/>
      <c r="D17" s="723"/>
      <c r="E17" s="724"/>
      <c r="F17" s="728"/>
      <c r="G17" s="724"/>
      <c r="H17" s="724"/>
      <c r="I17" s="706"/>
      <c r="J17" s="248"/>
    </row>
    <row r="18" spans="2:10" x14ac:dyDescent="0.35">
      <c r="B18" s="254"/>
      <c r="C18" s="1003"/>
      <c r="D18" s="723"/>
      <c r="E18" s="724"/>
      <c r="F18" s="728"/>
      <c r="G18" s="724"/>
      <c r="H18" s="724"/>
      <c r="I18" s="706"/>
      <c r="J18" s="248"/>
    </row>
    <row r="19" spans="2:10" x14ac:dyDescent="0.35">
      <c r="B19" s="254"/>
      <c r="C19" s="1003"/>
      <c r="D19" s="723"/>
      <c r="E19" s="724"/>
      <c r="F19" s="728"/>
      <c r="G19" s="724"/>
      <c r="H19" s="724"/>
      <c r="I19" s="706"/>
      <c r="J19" s="248"/>
    </row>
    <row r="20" spans="2:10" x14ac:dyDescent="0.35">
      <c r="B20" s="259"/>
      <c r="C20" s="1003"/>
      <c r="D20" s="723"/>
      <c r="E20" s="724"/>
      <c r="F20" s="728"/>
      <c r="G20" s="724"/>
      <c r="H20" s="724"/>
      <c r="I20" s="706"/>
      <c r="J20" s="248"/>
    </row>
    <row r="21" spans="2:10" x14ac:dyDescent="0.35">
      <c r="B21" s="259"/>
      <c r="C21" s="1003"/>
      <c r="D21" s="723"/>
      <c r="E21" s="724"/>
      <c r="F21" s="728"/>
      <c r="G21" s="724"/>
      <c r="H21" s="724"/>
      <c r="I21" s="706"/>
      <c r="J21" s="248"/>
    </row>
    <row r="22" spans="2:10" x14ac:dyDescent="0.35">
      <c r="B22" s="259"/>
      <c r="C22" s="1003"/>
      <c r="D22" s="723"/>
      <c r="E22" s="724"/>
      <c r="F22" s="728"/>
      <c r="G22" s="724"/>
      <c r="H22" s="724"/>
      <c r="I22" s="706"/>
      <c r="J22" s="248"/>
    </row>
    <row r="23" spans="2:10" x14ac:dyDescent="0.35">
      <c r="B23" s="254"/>
      <c r="C23" s="1003"/>
      <c r="D23" s="723"/>
      <c r="E23" s="724"/>
      <c r="F23" s="728"/>
      <c r="G23" s="724"/>
      <c r="H23" s="724"/>
      <c r="I23" s="706"/>
      <c r="J23" s="248"/>
    </row>
    <row r="24" spans="2:10" ht="15" thickBot="1" x14ac:dyDescent="0.4">
      <c r="B24" s="254"/>
      <c r="C24" s="1004"/>
      <c r="D24" s="725"/>
      <c r="E24" s="726"/>
      <c r="F24" s="729"/>
      <c r="G24" s="726"/>
      <c r="H24" s="726"/>
      <c r="I24" s="707"/>
      <c r="J24" s="248"/>
    </row>
    <row r="25" spans="2:10" ht="9" customHeight="1" thickBot="1" x14ac:dyDescent="0.4">
      <c r="B25" s="260"/>
      <c r="C25" s="261"/>
      <c r="D25" s="261"/>
      <c r="E25" s="261"/>
      <c r="F25" s="261"/>
      <c r="G25" s="261"/>
      <c r="H25" s="261"/>
      <c r="I25" s="261"/>
      <c r="J25" s="262"/>
    </row>
  </sheetData>
  <sheetProtection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DA6C0-EBB2-47C1-BC2A-30B5BF989C0E}">
  <sheetPr>
    <pageSetUpPr fitToPage="1"/>
  </sheetPr>
  <dimension ref="A1:L308"/>
  <sheetViews>
    <sheetView showGridLines="0" view="pageLayout" topLeftCell="A103" zoomScale="93" zoomScaleNormal="100" zoomScalePageLayoutView="93" workbookViewId="0">
      <selection activeCell="C30" sqref="C30"/>
    </sheetView>
  </sheetViews>
  <sheetFormatPr defaultColWidth="9.1796875" defaultRowHeight="13" x14ac:dyDescent="0.3"/>
  <cols>
    <col min="1" max="1" width="16.1796875" style="1993" customWidth="1"/>
    <col min="2" max="4" width="12.453125" style="1993" customWidth="1"/>
    <col min="5" max="8" width="12.26953125" style="1993" customWidth="1"/>
    <col min="9" max="9" width="13.1796875" style="1993" customWidth="1"/>
    <col min="10" max="10" width="3.453125" style="1993" customWidth="1"/>
    <col min="11" max="11" width="12.453125" style="1993" bestFit="1" customWidth="1"/>
    <col min="12" max="12" width="11" style="1993" bestFit="1" customWidth="1"/>
    <col min="13" max="16384" width="9.1796875" style="1993"/>
  </cols>
  <sheetData>
    <row r="1" spans="1:11" ht="31" x14ac:dyDescent="0.35">
      <c r="A1" s="2587" t="s">
        <v>1094</v>
      </c>
      <c r="B1" s="2588"/>
      <c r="C1" s="2588"/>
      <c r="D1" s="2588"/>
      <c r="E1" s="2588"/>
      <c r="F1" s="2588"/>
      <c r="G1" s="2588"/>
      <c r="H1" s="2588"/>
      <c r="I1" s="2589"/>
      <c r="K1" s="1784" t="s">
        <v>1095</v>
      </c>
    </row>
    <row r="2" spans="1:11" ht="19.5" customHeight="1" thickBot="1" x14ac:dyDescent="0.35">
      <c r="A2" s="1785" t="s">
        <v>0</v>
      </c>
      <c r="B2" s="2590"/>
      <c r="C2" s="2590"/>
      <c r="D2" s="2590"/>
      <c r="E2" s="2590"/>
      <c r="F2" s="2590"/>
      <c r="G2" s="2590"/>
      <c r="H2" s="2590"/>
      <c r="I2" s="2591"/>
      <c r="K2" s="1786">
        <f>IF(I3="Production",(K78+K86+K106+K120+K134+K146+K157+K169),(K252+K190+K214+K268+K277+K287+K180+K306))</f>
        <v>0</v>
      </c>
    </row>
    <row r="3" spans="1:11" ht="19.5" customHeight="1" x14ac:dyDescent="0.3">
      <c r="A3" s="1787"/>
      <c r="B3" s="1788"/>
      <c r="C3" s="1788"/>
      <c r="D3" s="1788"/>
      <c r="E3" s="1788"/>
      <c r="F3" s="1788"/>
      <c r="G3" s="1788"/>
      <c r="H3" s="1789" t="s">
        <v>1096</v>
      </c>
      <c r="I3" s="1790"/>
      <c r="K3" s="1791"/>
    </row>
    <row r="4" spans="1:11" ht="13.5" customHeight="1" x14ac:dyDescent="0.3">
      <c r="A4" s="1994"/>
      <c r="I4" s="1995"/>
    </row>
    <row r="5" spans="1:11" ht="13.5" customHeight="1" x14ac:dyDescent="0.35">
      <c r="A5" s="1792" t="s">
        <v>1097</v>
      </c>
      <c r="B5" s="1793"/>
      <c r="C5" s="1793"/>
      <c r="D5" s="1793"/>
      <c r="E5" s="1793"/>
      <c r="F5" s="1793"/>
      <c r="G5" s="1793"/>
      <c r="H5" s="1793"/>
      <c r="I5" s="1794"/>
    </row>
    <row r="6" spans="1:11" ht="33" customHeight="1" x14ac:dyDescent="0.3">
      <c r="A6" s="2534" t="s">
        <v>1098</v>
      </c>
      <c r="B6" s="2535"/>
      <c r="C6" s="2535"/>
      <c r="D6" s="2535"/>
      <c r="E6" s="2535"/>
      <c r="F6" s="2535"/>
      <c r="G6" s="2535"/>
      <c r="H6" s="2535"/>
      <c r="I6" s="2536"/>
    </row>
    <row r="7" spans="1:11" ht="27" customHeight="1" x14ac:dyDescent="0.3">
      <c r="A7" s="1798" t="s">
        <v>1099</v>
      </c>
      <c r="B7" s="1799" t="s">
        <v>1100</v>
      </c>
      <c r="C7" s="1799" t="s">
        <v>1101</v>
      </c>
      <c r="D7" s="1799" t="s">
        <v>34</v>
      </c>
      <c r="E7" s="1800"/>
      <c r="G7" s="1793"/>
      <c r="I7" s="1995"/>
    </row>
    <row r="8" spans="1:11" ht="13.5" customHeight="1" x14ac:dyDescent="0.35">
      <c r="A8" s="1801" t="s">
        <v>1102</v>
      </c>
      <c r="B8" s="1802"/>
      <c r="C8" s="1802"/>
      <c r="D8" s="1803">
        <f>B8+C8</f>
        <v>0</v>
      </c>
      <c r="E8" s="1996"/>
      <c r="I8" s="1995"/>
    </row>
    <row r="9" spans="1:11" ht="13.5" customHeight="1" x14ac:dyDescent="0.35">
      <c r="A9" s="1801" t="s">
        <v>1103</v>
      </c>
      <c r="B9" s="1802"/>
      <c r="C9" s="1802"/>
      <c r="D9" s="1803">
        <f>B9+C9</f>
        <v>0</v>
      </c>
      <c r="E9" s="1996"/>
      <c r="I9" s="1995"/>
    </row>
    <row r="10" spans="1:11" ht="13.5" customHeight="1" x14ac:dyDescent="0.35">
      <c r="A10" s="1801" t="s">
        <v>1104</v>
      </c>
      <c r="B10" s="1802"/>
      <c r="C10" s="1802"/>
      <c r="D10" s="1803">
        <f>B10+C10</f>
        <v>0</v>
      </c>
      <c r="E10" s="1996"/>
      <c r="I10" s="1995"/>
    </row>
    <row r="11" spans="1:11" ht="13.5" customHeight="1" x14ac:dyDescent="0.35">
      <c r="A11" s="1801" t="s">
        <v>1105</v>
      </c>
      <c r="B11" s="1802"/>
      <c r="C11" s="1802"/>
      <c r="D11" s="1803">
        <f>B11+C11</f>
        <v>0</v>
      </c>
      <c r="E11" s="1996"/>
      <c r="I11" s="1995"/>
    </row>
    <row r="12" spans="1:11" ht="13.5" customHeight="1" x14ac:dyDescent="0.35">
      <c r="A12" s="1804" t="s">
        <v>1106</v>
      </c>
      <c r="B12" s="1805"/>
      <c r="C12" s="1806"/>
      <c r="D12" s="1805">
        <f>B12+C12</f>
        <v>0</v>
      </c>
      <c r="E12" s="1996"/>
      <c r="I12" s="1995"/>
    </row>
    <row r="13" spans="1:11" ht="13.5" customHeight="1" x14ac:dyDescent="0.3">
      <c r="A13" s="1994"/>
      <c r="B13" s="1803">
        <f>SUM(B8:B11)</f>
        <v>0</v>
      </c>
      <c r="C13" s="1803">
        <f>SUM(C8:C12)</f>
        <v>0</v>
      </c>
      <c r="D13" s="1803">
        <f>SUM(D8:D12)</f>
        <v>0</v>
      </c>
      <c r="I13" s="1995"/>
    </row>
    <row r="14" spans="1:11" ht="13.5" customHeight="1" x14ac:dyDescent="0.3">
      <c r="A14" s="1994"/>
      <c r="I14" s="1995"/>
    </row>
    <row r="15" spans="1:11" ht="13.5" customHeight="1" x14ac:dyDescent="0.3">
      <c r="A15" s="1807" t="s">
        <v>1107</v>
      </c>
      <c r="B15" s="1997"/>
      <c r="C15" s="1997"/>
      <c r="D15" s="1997"/>
      <c r="E15" s="1997"/>
      <c r="I15" s="1995"/>
    </row>
    <row r="16" spans="1:11" ht="13.5" customHeight="1" x14ac:dyDescent="0.3">
      <c r="A16" s="1808">
        <f>IFERROR(IF(B8/B13&gt;=0.25,"YES", "NO"),0)</f>
        <v>0</v>
      </c>
      <c r="B16" s="1993" t="s">
        <v>1108</v>
      </c>
      <c r="I16" s="1995"/>
    </row>
    <row r="17" spans="1:12" ht="13.5" customHeight="1" x14ac:dyDescent="0.35">
      <c r="A17" s="1809">
        <f>IFERROR(IF((B8+B9)/B13&gt;=0.7,"YES", "NO"), 0)</f>
        <v>0</v>
      </c>
      <c r="B17" s="1993" t="s">
        <v>1109</v>
      </c>
      <c r="E17" s="1810" t="s">
        <v>1110</v>
      </c>
      <c r="I17" s="1995"/>
    </row>
    <row r="18" spans="1:12" ht="13.5" customHeight="1" x14ac:dyDescent="0.3">
      <c r="A18" s="1808">
        <f>IFERROR(IF((B8+B9+B10)/B13&gt;=1,"YES", "NO"), 0)</f>
        <v>0</v>
      </c>
      <c r="B18" s="1993" t="s">
        <v>1111</v>
      </c>
      <c r="I18" s="1995"/>
    </row>
    <row r="19" spans="1:12" ht="13.5" customHeight="1" x14ac:dyDescent="0.3">
      <c r="A19" s="1808">
        <f>IFERROR(IF((B8+B9+B10)/B13&gt;=0.9,"YES", "NO"), 0)</f>
        <v>0</v>
      </c>
      <c r="B19" s="1993" t="s">
        <v>1112</v>
      </c>
      <c r="I19" s="1995"/>
    </row>
    <row r="20" spans="1:12" ht="13.5" customHeight="1" x14ac:dyDescent="0.3">
      <c r="A20" s="1994"/>
      <c r="I20" s="1995"/>
    </row>
    <row r="21" spans="1:12" ht="13.5" customHeight="1" x14ac:dyDescent="0.35">
      <c r="A21" s="1792" t="s">
        <v>1113</v>
      </c>
      <c r="B21" s="1793"/>
      <c r="C21" s="1793"/>
      <c r="D21" s="1793"/>
      <c r="E21" s="1793"/>
      <c r="F21" s="1793"/>
      <c r="G21" s="1793"/>
      <c r="H21" s="1793"/>
      <c r="I21" s="1794"/>
    </row>
    <row r="22" spans="1:12" ht="30.75" customHeight="1" x14ac:dyDescent="0.3">
      <c r="A22" s="2534" t="s">
        <v>1114</v>
      </c>
      <c r="B22" s="2535"/>
      <c r="C22" s="2535"/>
      <c r="D22" s="2535"/>
      <c r="E22" s="2535"/>
      <c r="F22" s="2535"/>
      <c r="G22" s="2535"/>
      <c r="H22" s="2535"/>
      <c r="I22" s="2536"/>
    </row>
    <row r="23" spans="1:12" ht="13.5" customHeight="1" x14ac:dyDescent="0.3">
      <c r="A23" s="1994"/>
      <c r="I23" s="1995"/>
    </row>
    <row r="24" spans="1:12" ht="13.5" customHeight="1" x14ac:dyDescent="0.3">
      <c r="A24" s="1811" t="s">
        <v>1115</v>
      </c>
      <c r="B24" s="1812"/>
      <c r="C24" s="1812"/>
      <c r="D24" s="1812"/>
      <c r="E24" s="1812"/>
      <c r="F24" s="1812"/>
      <c r="G24" s="1812"/>
      <c r="H24" s="1812"/>
      <c r="I24" s="1995"/>
    </row>
    <row r="25" spans="1:12" ht="27.75" customHeight="1" x14ac:dyDescent="0.3">
      <c r="A25" s="1813"/>
      <c r="C25" s="1814" t="s">
        <v>33</v>
      </c>
      <c r="D25" s="1814" t="s">
        <v>1116</v>
      </c>
      <c r="E25" s="1814" t="s">
        <v>1117</v>
      </c>
      <c r="F25" s="1814" t="s">
        <v>1118</v>
      </c>
      <c r="G25" s="1814" t="s">
        <v>1119</v>
      </c>
      <c r="H25" s="1815" t="s">
        <v>1120</v>
      </c>
      <c r="I25" s="1816"/>
    </row>
    <row r="26" spans="1:12" ht="33.75" customHeight="1" x14ac:dyDescent="0.3">
      <c r="A26" s="2585" t="s">
        <v>1121</v>
      </c>
      <c r="B26" s="2586"/>
      <c r="C26" s="1817"/>
      <c r="D26" s="1817"/>
      <c r="E26" s="1817"/>
      <c r="F26" s="1817"/>
      <c r="G26" s="1818"/>
      <c r="H26" s="1819">
        <f>SUM(C26:G26)</f>
        <v>0</v>
      </c>
      <c r="I26" s="1820"/>
    </row>
    <row r="27" spans="1:12" ht="33.75" customHeight="1" x14ac:dyDescent="0.3">
      <c r="A27" s="2585" t="s">
        <v>1101</v>
      </c>
      <c r="B27" s="2586"/>
      <c r="C27" s="1817"/>
      <c r="D27" s="1817"/>
      <c r="E27" s="1817"/>
      <c r="F27" s="1817"/>
      <c r="G27" s="1818"/>
      <c r="H27" s="1819">
        <f>SUM(C27:G27)</f>
        <v>0</v>
      </c>
      <c r="I27" s="1820"/>
    </row>
    <row r="28" spans="1:12" ht="13.5" customHeight="1" x14ac:dyDescent="0.3">
      <c r="A28" s="1813"/>
      <c r="C28" s="1812"/>
      <c r="D28" s="1812"/>
      <c r="E28" s="1812"/>
      <c r="F28" s="1812"/>
      <c r="G28" s="1812"/>
      <c r="H28" s="1812"/>
      <c r="I28" s="1816"/>
    </row>
    <row r="29" spans="1:12" ht="13.5" customHeight="1" x14ac:dyDescent="0.3">
      <c r="A29" s="1821" t="s">
        <v>1122</v>
      </c>
      <c r="C29" s="1812"/>
      <c r="D29" s="1812"/>
      <c r="E29" s="1812"/>
      <c r="F29" s="1812"/>
      <c r="G29" s="1812"/>
      <c r="H29" s="1812"/>
      <c r="I29" s="1816" t="s">
        <v>1123</v>
      </c>
    </row>
    <row r="30" spans="1:12" ht="13.5" customHeight="1" x14ac:dyDescent="0.3">
      <c r="A30" s="1821"/>
      <c r="C30" s="1822">
        <f>C26*'Ref only - TDC and CFL'!B7+'Form 10 COB Scoring'!C27*'Ref only - TDC and CFL'!C7</f>
        <v>0</v>
      </c>
      <c r="D30" s="1822">
        <f>D26*'Ref only - TDC and CFL'!C7+'Form 10 COB Scoring'!D27*'Ref only - TDC and CFL'!D7</f>
        <v>0</v>
      </c>
      <c r="E30" s="1822">
        <f>E26*'Ref only - TDC and CFL'!D7+'Form 10 COB Scoring'!E27*'Ref only - TDC and CFL'!E7</f>
        <v>0</v>
      </c>
      <c r="F30" s="1822">
        <f>F26*'Ref only - TDC and CFL'!E7+'Form 10 COB Scoring'!F27*'Ref only - TDC and CFL'!F7</f>
        <v>0</v>
      </c>
      <c r="G30" s="1822">
        <f>G26*'Ref only - TDC and CFL'!F7+'Form 10 COB Scoring'!G27*'Ref only - TDC and CFL'!G7</f>
        <v>0</v>
      </c>
      <c r="H30" s="1812"/>
      <c r="I30" s="1823">
        <f>SUM(C30:G30)</f>
        <v>0</v>
      </c>
      <c r="L30" s="1998"/>
    </row>
    <row r="31" spans="1:12" ht="13.5" customHeight="1" x14ac:dyDescent="0.3">
      <c r="A31" s="1821"/>
      <c r="C31" s="1824"/>
      <c r="D31" s="1824"/>
      <c r="E31" s="1824"/>
      <c r="F31" s="1824"/>
      <c r="G31" s="1824"/>
      <c r="H31" s="1812"/>
      <c r="I31" s="1825"/>
    </row>
    <row r="32" spans="1:12" ht="13.5" customHeight="1" x14ac:dyDescent="0.3">
      <c r="A32" s="1821"/>
      <c r="C32" s="1824"/>
      <c r="D32" s="1824"/>
      <c r="E32" s="1824"/>
      <c r="F32" s="1824"/>
      <c r="G32" s="1824"/>
      <c r="H32" s="1812"/>
      <c r="I32" s="1995"/>
    </row>
    <row r="33" spans="1:9" ht="16.5" customHeight="1" thickBot="1" x14ac:dyDescent="0.4">
      <c r="A33" s="1826" t="s">
        <v>1124</v>
      </c>
      <c r="B33" s="1827"/>
      <c r="C33" s="1828"/>
      <c r="D33" s="1829"/>
      <c r="E33" s="1828"/>
      <c r="F33" s="1828"/>
      <c r="G33" s="1830"/>
      <c r="H33" s="1831" t="str">
        <f>IF(OR(H26=B13,H27=B13),"YES","NO")</f>
        <v>YES</v>
      </c>
      <c r="I33" s="1832" t="s">
        <v>1110</v>
      </c>
    </row>
    <row r="34" spans="1:9" ht="13.5" customHeight="1" thickBot="1" x14ac:dyDescent="0.35"/>
    <row r="35" spans="1:9" ht="13.5" customHeight="1" x14ac:dyDescent="0.35">
      <c r="A35" s="1833" t="s">
        <v>1125</v>
      </c>
      <c r="B35" s="1834"/>
      <c r="C35" s="1834"/>
      <c r="D35" s="1834"/>
      <c r="E35" s="1834"/>
      <c r="F35" s="1834"/>
      <c r="G35" s="1834"/>
      <c r="H35" s="1834"/>
      <c r="I35" s="1835"/>
    </row>
    <row r="36" spans="1:9" ht="29.25" customHeight="1" x14ac:dyDescent="0.3">
      <c r="A36" s="2534" t="s">
        <v>1126</v>
      </c>
      <c r="B36" s="2535"/>
      <c r="C36" s="2535"/>
      <c r="D36" s="2535"/>
      <c r="E36" s="2535"/>
      <c r="F36" s="2535"/>
      <c r="G36" s="2535"/>
      <c r="H36" s="2535"/>
      <c r="I36" s="2536"/>
    </row>
    <row r="37" spans="1:9" ht="13.5" customHeight="1" x14ac:dyDescent="0.3">
      <c r="A37" s="1836" t="s">
        <v>1127</v>
      </c>
      <c r="I37" s="1995"/>
    </row>
    <row r="38" spans="1:9" ht="13.5" customHeight="1" x14ac:dyDescent="0.3">
      <c r="A38" s="1994"/>
      <c r="B38" s="1999" t="s">
        <v>1128</v>
      </c>
      <c r="C38" s="2000"/>
      <c r="D38" s="2001" t="s">
        <v>1129</v>
      </c>
      <c r="E38" s="2002" t="s">
        <v>1130</v>
      </c>
      <c r="F38" s="2002" t="s">
        <v>1131</v>
      </c>
      <c r="G38" s="2001" t="s">
        <v>665</v>
      </c>
      <c r="I38" s="1995"/>
    </row>
    <row r="39" spans="1:9" ht="13.5" customHeight="1" x14ac:dyDescent="0.3">
      <c r="A39" s="1994"/>
      <c r="B39" s="1837" t="s">
        <v>1132</v>
      </c>
      <c r="C39" s="1838"/>
      <c r="D39" s="2003">
        <f>E39</f>
        <v>0</v>
      </c>
      <c r="E39" s="2004"/>
      <c r="F39" s="2005"/>
      <c r="G39" s="2006">
        <f t="shared" ref="G39:G44" si="0">IFERROR((D39/$D$45),0)</f>
        <v>0</v>
      </c>
      <c r="I39" s="1995"/>
    </row>
    <row r="40" spans="1:9" ht="13.5" customHeight="1" x14ac:dyDescent="0.3">
      <c r="A40" s="1994"/>
      <c r="B40" s="1839" t="s">
        <v>1133</v>
      </c>
      <c r="C40" s="1840"/>
      <c r="D40" s="2007">
        <f>E40</f>
        <v>0</v>
      </c>
      <c r="E40" s="2008"/>
      <c r="F40" s="2009"/>
      <c r="G40" s="2010">
        <f t="shared" si="0"/>
        <v>0</v>
      </c>
      <c r="I40" s="1995"/>
    </row>
    <row r="41" spans="1:9" ht="13.5" customHeight="1" x14ac:dyDescent="0.3">
      <c r="A41" s="1994"/>
      <c r="B41" s="1839" t="s">
        <v>1134</v>
      </c>
      <c r="C41" s="1840"/>
      <c r="D41" s="2007">
        <f>E41</f>
        <v>0</v>
      </c>
      <c r="E41" s="2008"/>
      <c r="F41" s="2009"/>
      <c r="G41" s="2010">
        <f t="shared" si="0"/>
        <v>0</v>
      </c>
      <c r="I41" s="1995"/>
    </row>
    <row r="42" spans="1:9" ht="13.5" customHeight="1" x14ac:dyDescent="0.3">
      <c r="A42" s="1994"/>
      <c r="B42" s="1839" t="s">
        <v>1135</v>
      </c>
      <c r="C42" s="1840"/>
      <c r="D42" s="2007">
        <f>E42+F42</f>
        <v>0</v>
      </c>
      <c r="E42" s="2008"/>
      <c r="F42" s="2008"/>
      <c r="G42" s="2010">
        <f t="shared" si="0"/>
        <v>0</v>
      </c>
      <c r="I42" s="1995"/>
    </row>
    <row r="43" spans="1:9" ht="13.5" customHeight="1" x14ac:dyDescent="0.3">
      <c r="A43" s="1994"/>
      <c r="B43" s="1839" t="s">
        <v>1136</v>
      </c>
      <c r="C43" s="1840"/>
      <c r="D43" s="2007">
        <f>E43+F43</f>
        <v>0</v>
      </c>
      <c r="E43" s="2008"/>
      <c r="F43" s="2008"/>
      <c r="G43" s="2010">
        <f t="shared" si="0"/>
        <v>0</v>
      </c>
      <c r="I43" s="1995"/>
    </row>
    <row r="44" spans="1:9" ht="13.5" customHeight="1" x14ac:dyDescent="0.3">
      <c r="A44" s="1994"/>
      <c r="B44" s="1841" t="s">
        <v>1137</v>
      </c>
      <c r="C44" s="1842"/>
      <c r="D44" s="2011">
        <f t="shared" ref="D44" si="1">E44+F44</f>
        <v>0</v>
      </c>
      <c r="E44" s="2012"/>
      <c r="F44" s="2012"/>
      <c r="G44" s="2013">
        <f t="shared" si="0"/>
        <v>0</v>
      </c>
      <c r="I44" s="1995"/>
    </row>
    <row r="45" spans="1:9" ht="16.5" customHeight="1" x14ac:dyDescent="0.3">
      <c r="A45" s="1994"/>
      <c r="B45" s="1843"/>
      <c r="C45" s="1844" t="s">
        <v>1138</v>
      </c>
      <c r="D45" s="1845">
        <f>SUM(D39:D44)</f>
        <v>0</v>
      </c>
      <c r="E45" s="1846">
        <f>SUM(E39:E44)</f>
        <v>0</v>
      </c>
      <c r="F45" s="1846">
        <f>SUM(F39:F44)</f>
        <v>0</v>
      </c>
      <c r="I45" s="1995"/>
    </row>
    <row r="46" spans="1:9" ht="14.5" x14ac:dyDescent="0.35">
      <c r="A46" s="1994"/>
      <c r="B46" s="1847"/>
      <c r="C46" s="1848" t="s">
        <v>1139</v>
      </c>
      <c r="D46" s="2014">
        <f>IFERROR((I30-D39)/I30,0)</f>
        <v>0</v>
      </c>
      <c r="I46" s="1995"/>
    </row>
    <row r="47" spans="1:9" ht="14.5" x14ac:dyDescent="0.35">
      <c r="A47" s="1994"/>
      <c r="B47" s="1849"/>
      <c r="C47" s="1850"/>
      <c r="D47" s="2015"/>
      <c r="I47" s="1995"/>
    </row>
    <row r="48" spans="1:9" ht="15.5" x14ac:dyDescent="0.3">
      <c r="A48" s="2593" t="s">
        <v>1140</v>
      </c>
      <c r="B48" s="2594"/>
      <c r="C48" s="2594"/>
      <c r="D48" s="2594"/>
      <c r="E48" s="2594"/>
      <c r="F48" s="2594"/>
      <c r="G48" s="2595"/>
      <c r="H48" s="1851" t="str">
        <f>IF(D39&lt;=I30,"YES","NO")</f>
        <v>YES</v>
      </c>
      <c r="I48" s="1852" t="s">
        <v>1110</v>
      </c>
    </row>
    <row r="49" spans="1:9" ht="15.5" x14ac:dyDescent="0.3">
      <c r="A49" s="1853"/>
      <c r="B49" s="1854"/>
      <c r="C49" s="1854"/>
      <c r="D49" s="1854"/>
      <c r="E49" s="1854"/>
      <c r="F49" s="1854"/>
      <c r="G49" s="1854"/>
      <c r="H49" s="1855"/>
      <c r="I49" s="1856"/>
    </row>
    <row r="50" spans="1:9" s="2016" customFormat="1" ht="14.5" x14ac:dyDescent="0.35">
      <c r="A50" s="1857" t="s">
        <v>1141</v>
      </c>
      <c r="B50" s="1858"/>
      <c r="C50" s="1858"/>
      <c r="D50" s="1858"/>
      <c r="E50" s="1858"/>
      <c r="F50" s="1858"/>
      <c r="G50" s="1858"/>
      <c r="H50" s="1858"/>
      <c r="I50" s="1859"/>
    </row>
    <row r="51" spans="1:9" s="2016" customFormat="1" ht="33" customHeight="1" x14ac:dyDescent="0.3">
      <c r="A51" s="2531" t="s">
        <v>1142</v>
      </c>
      <c r="B51" s="2532"/>
      <c r="C51" s="2532"/>
      <c r="D51" s="2532"/>
      <c r="E51" s="2532"/>
      <c r="F51" s="2532"/>
      <c r="G51" s="2532"/>
      <c r="H51" s="2532"/>
      <c r="I51" s="2533"/>
    </row>
    <row r="52" spans="1:9" s="2016" customFormat="1" ht="14.5" x14ac:dyDescent="0.3">
      <c r="A52" s="2017"/>
      <c r="B52" s="1860"/>
      <c r="C52" s="1861"/>
      <c r="D52" s="1862"/>
      <c r="E52" s="1862"/>
      <c r="F52" s="1862"/>
      <c r="I52" s="2018"/>
    </row>
    <row r="53" spans="1:9" s="2016" customFormat="1" ht="14.5" x14ac:dyDescent="0.35">
      <c r="A53" s="2017"/>
      <c r="B53" s="2596" t="s">
        <v>1143</v>
      </c>
      <c r="C53" s="2597"/>
      <c r="D53" s="2598"/>
      <c r="E53" s="1863">
        <f>B13</f>
        <v>0</v>
      </c>
      <c r="F53" s="1862"/>
      <c r="I53" s="2018"/>
    </row>
    <row r="54" spans="1:9" s="2016" customFormat="1" ht="14.5" x14ac:dyDescent="0.35">
      <c r="A54" s="2017"/>
      <c r="B54" s="2596" t="s">
        <v>1144</v>
      </c>
      <c r="C54" s="2597"/>
      <c r="D54" s="2598"/>
      <c r="E54" s="1864">
        <f>G42</f>
        <v>0</v>
      </c>
      <c r="F54" s="1862"/>
      <c r="I54" s="2018"/>
    </row>
    <row r="55" spans="1:9" s="2016" customFormat="1" ht="14.5" x14ac:dyDescent="0.35">
      <c r="A55" s="2017"/>
      <c r="B55" s="2596" t="s">
        <v>1145</v>
      </c>
      <c r="C55" s="2597"/>
      <c r="D55" s="2598"/>
      <c r="E55" s="1846">
        <f>IFERROR(E54/E53,0)</f>
        <v>0</v>
      </c>
      <c r="F55" s="1862"/>
      <c r="I55" s="2018"/>
    </row>
    <row r="56" spans="1:9" s="2016" customFormat="1" ht="14.5" x14ac:dyDescent="0.35">
      <c r="A56" s="2017"/>
      <c r="B56" s="2596" t="s">
        <v>1146</v>
      </c>
      <c r="C56" s="2597"/>
      <c r="D56" s="2598"/>
      <c r="E56" s="1865">
        <f>IF(E55&lt;15000,5,IF(AND(E55&gt;=15000,E55&lt;=40000),10,15))</f>
        <v>5</v>
      </c>
      <c r="F56" s="1862"/>
      <c r="I56" s="2018"/>
    </row>
    <row r="57" spans="1:9" s="2016" customFormat="1" ht="14.5" x14ac:dyDescent="0.35">
      <c r="A57" s="2019"/>
      <c r="B57" s="2596" t="s">
        <v>1147</v>
      </c>
      <c r="C57" s="2597"/>
      <c r="D57" s="2598"/>
      <c r="E57" s="1866"/>
      <c r="F57" s="1867"/>
      <c r="I57" s="2018"/>
    </row>
    <row r="58" spans="1:9" ht="15.5" x14ac:dyDescent="0.3">
      <c r="A58" s="1868"/>
      <c r="B58" s="1869"/>
      <c r="C58" s="1869"/>
      <c r="D58" s="1869"/>
      <c r="E58" s="1869"/>
      <c r="F58" s="1869"/>
      <c r="G58" s="1869"/>
      <c r="H58" s="1870"/>
      <c r="I58" s="1871"/>
    </row>
    <row r="59" spans="1:9" ht="15.5" x14ac:dyDescent="0.3">
      <c r="A59" s="1872" t="s">
        <v>1148</v>
      </c>
      <c r="B59" s="1873"/>
      <c r="C59" s="1873"/>
      <c r="D59" s="1873"/>
      <c r="E59" s="1873"/>
      <c r="F59" s="1873"/>
      <c r="G59" s="1873"/>
      <c r="H59" s="1855"/>
      <c r="I59" s="1856"/>
    </row>
    <row r="60" spans="1:9" ht="14.5" x14ac:dyDescent="0.3">
      <c r="A60" s="1874" t="s">
        <v>1149</v>
      </c>
      <c r="B60" s="1875"/>
      <c r="C60" s="1875"/>
      <c r="D60" s="1875"/>
      <c r="E60" s="1875"/>
      <c r="F60" s="1875"/>
      <c r="G60" s="1875"/>
      <c r="H60" s="1876"/>
      <c r="I60" s="1877"/>
    </row>
    <row r="61" spans="1:9" ht="15.5" x14ac:dyDescent="0.3">
      <c r="A61" s="2579" t="s">
        <v>1150</v>
      </c>
      <c r="B61" s="2580"/>
      <c r="C61" s="2580"/>
      <c r="D61" s="2580"/>
      <c r="E61" s="2580"/>
      <c r="F61" s="2580"/>
      <c r="G61" s="1875"/>
      <c r="H61" s="1878"/>
      <c r="I61" s="1877"/>
    </row>
    <row r="62" spans="1:9" ht="15.5" x14ac:dyDescent="0.3">
      <c r="A62" s="2579"/>
      <c r="B62" s="2580"/>
      <c r="C62" s="2580"/>
      <c r="D62" s="2580"/>
      <c r="E62" s="2580"/>
      <c r="F62" s="2580"/>
      <c r="G62" s="1875"/>
      <c r="H62" s="1878"/>
      <c r="I62" s="1877"/>
    </row>
    <row r="63" spans="1:9" ht="27" customHeight="1" thickBot="1" x14ac:dyDescent="0.35">
      <c r="A63" s="2581" t="s">
        <v>1151</v>
      </c>
      <c r="B63" s="2582"/>
      <c r="C63" s="2582"/>
      <c r="D63" s="1879" t="s">
        <v>1152</v>
      </c>
      <c r="E63" s="1879" t="s">
        <v>1153</v>
      </c>
      <c r="F63" s="1879" t="s">
        <v>1154</v>
      </c>
      <c r="G63" s="1879" t="s">
        <v>1155</v>
      </c>
      <c r="H63" s="1880"/>
      <c r="I63" s="1877"/>
    </row>
    <row r="64" spans="1:9" ht="32.25" customHeight="1" x14ac:dyDescent="0.3">
      <c r="A64" s="2583" t="s">
        <v>1156</v>
      </c>
      <c r="B64" s="2584"/>
      <c r="C64" s="2584"/>
      <c r="D64" s="2020"/>
      <c r="E64" s="1881"/>
      <c r="F64" s="2021">
        <f t="shared" ref="F64:F70" si="2">IFERROR(D64*E64,0)</f>
        <v>0</v>
      </c>
      <c r="G64" s="2592" t="str">
        <f t="shared" ref="G64:G70" si="3">IF($B$8+$B$9=0,"enter 50% AMI or less units in B8 or B9 above",IFERROR(D64/($B$8+$B$9),0))</f>
        <v>enter 50% AMI or less units in B8 or B9 above</v>
      </c>
      <c r="H64" s="2592"/>
      <c r="I64" s="1877"/>
    </row>
    <row r="65" spans="1:11" ht="32.25" customHeight="1" x14ac:dyDescent="0.3">
      <c r="A65" s="2563" t="s">
        <v>1157</v>
      </c>
      <c r="B65" s="2564"/>
      <c r="C65" s="2564"/>
      <c r="D65" s="2022"/>
      <c r="E65" s="1882"/>
      <c r="F65" s="2023">
        <f t="shared" si="2"/>
        <v>0</v>
      </c>
      <c r="G65" s="2565" t="str">
        <f t="shared" si="3"/>
        <v>enter 50% AMI or less units in B8 or B9 above</v>
      </c>
      <c r="H65" s="2565"/>
      <c r="I65" s="1877"/>
    </row>
    <row r="66" spans="1:11" ht="32.25" customHeight="1" x14ac:dyDescent="0.3">
      <c r="A66" s="2563" t="s">
        <v>1158</v>
      </c>
      <c r="B66" s="2564"/>
      <c r="C66" s="2564"/>
      <c r="D66" s="2022"/>
      <c r="E66" s="1882"/>
      <c r="F66" s="2023">
        <f t="shared" si="2"/>
        <v>0</v>
      </c>
      <c r="G66" s="2565" t="str">
        <f t="shared" si="3"/>
        <v>enter 50% AMI or less units in B8 or B9 above</v>
      </c>
      <c r="H66" s="2565"/>
      <c r="I66" s="1877"/>
    </row>
    <row r="67" spans="1:11" ht="32.25" customHeight="1" x14ac:dyDescent="0.3">
      <c r="A67" s="2563" t="s">
        <v>1159</v>
      </c>
      <c r="B67" s="2564"/>
      <c r="C67" s="2564"/>
      <c r="D67" s="2022"/>
      <c r="E67" s="1882"/>
      <c r="F67" s="2023">
        <f t="shared" si="2"/>
        <v>0</v>
      </c>
      <c r="G67" s="2565" t="str">
        <f t="shared" si="3"/>
        <v>enter 50% AMI or less units in B8 or B9 above</v>
      </c>
      <c r="H67" s="2565"/>
      <c r="I67" s="1877"/>
    </row>
    <row r="68" spans="1:11" ht="32.25" customHeight="1" x14ac:dyDescent="0.3">
      <c r="A68" s="2563" t="s">
        <v>1160</v>
      </c>
      <c r="B68" s="2564"/>
      <c r="C68" s="2564"/>
      <c r="D68" s="2022"/>
      <c r="E68" s="1882"/>
      <c r="F68" s="2023">
        <f t="shared" si="2"/>
        <v>0</v>
      </c>
      <c r="G68" s="2565" t="str">
        <f t="shared" si="3"/>
        <v>enter 50% AMI or less units in B8 or B9 above</v>
      </c>
      <c r="H68" s="2565"/>
      <c r="I68" s="1877"/>
    </row>
    <row r="69" spans="1:11" ht="32.25" customHeight="1" x14ac:dyDescent="0.3">
      <c r="A69" s="2563" t="s">
        <v>1161</v>
      </c>
      <c r="B69" s="2564"/>
      <c r="C69" s="2564"/>
      <c r="D69" s="2022"/>
      <c r="E69" s="1882"/>
      <c r="F69" s="2023">
        <f t="shared" si="2"/>
        <v>0</v>
      </c>
      <c r="G69" s="2565" t="str">
        <f t="shared" si="3"/>
        <v>enter 50% AMI or less units in B8 or B9 above</v>
      </c>
      <c r="H69" s="2565"/>
      <c r="I69" s="1877"/>
    </row>
    <row r="70" spans="1:11" ht="32.25" customHeight="1" thickBot="1" x14ac:dyDescent="0.35">
      <c r="A70" s="2567" t="s">
        <v>1162</v>
      </c>
      <c r="B70" s="2568"/>
      <c r="C70" s="2568"/>
      <c r="D70" s="2024"/>
      <c r="E70" s="1883"/>
      <c r="F70" s="2025">
        <f t="shared" si="2"/>
        <v>0</v>
      </c>
      <c r="G70" s="2569" t="str">
        <f t="shared" si="3"/>
        <v>enter 50% AMI or less units in B8 or B9 above</v>
      </c>
      <c r="H70" s="2569"/>
      <c r="I70" s="1877"/>
    </row>
    <row r="71" spans="1:11" ht="15.5" x14ac:dyDescent="0.3">
      <c r="A71" s="2570" t="s">
        <v>1163</v>
      </c>
      <c r="B71" s="2571"/>
      <c r="C71" s="2571"/>
      <c r="D71" s="1884">
        <f>SUM(D64:D70)</f>
        <v>0</v>
      </c>
      <c r="E71" s="1885"/>
      <c r="F71" s="1884">
        <f>SUM(F64:F70)</f>
        <v>0</v>
      </c>
      <c r="G71" s="1884">
        <f>SUM(G64:G70)</f>
        <v>0</v>
      </c>
      <c r="H71" s="1878"/>
      <c r="I71" s="1877"/>
    </row>
    <row r="72" spans="1:11" ht="15.5" x14ac:dyDescent="0.3">
      <c r="A72" s="1886"/>
      <c r="B72" s="2026"/>
      <c r="C72" s="2026"/>
      <c r="D72" s="2026"/>
      <c r="E72" s="2026"/>
      <c r="F72" s="2026"/>
      <c r="G72" s="2026"/>
      <c r="H72" s="1878"/>
      <c r="I72" s="1877"/>
    </row>
    <row r="73" spans="1:11" ht="27" customHeight="1" thickBot="1" x14ac:dyDescent="0.35">
      <c r="A73" s="2572" t="s">
        <v>1164</v>
      </c>
      <c r="B73" s="2573"/>
      <c r="C73" s="2573"/>
      <c r="D73" s="2573"/>
      <c r="E73" s="1887" t="str">
        <f>IF(D70&lt;=(0.1*SUM(D64:D69)),"YES","NO")</f>
        <v>YES</v>
      </c>
      <c r="F73" s="2574" t="s">
        <v>1165</v>
      </c>
      <c r="G73" s="2574"/>
      <c r="H73" s="2574"/>
      <c r="I73" s="2575"/>
    </row>
    <row r="74" spans="1:11" ht="15.5" x14ac:dyDescent="0.3">
      <c r="A74" s="1875"/>
      <c r="B74" s="1875"/>
      <c r="C74" s="1875"/>
      <c r="D74" s="1875"/>
      <c r="E74" s="1875"/>
      <c r="F74" s="1875"/>
      <c r="G74" s="1875"/>
      <c r="H74" s="1878"/>
      <c r="I74" s="1888"/>
    </row>
    <row r="75" spans="1:11" ht="16" thickBot="1" x14ac:dyDescent="0.4">
      <c r="A75" s="1889" t="s">
        <v>1166</v>
      </c>
      <c r="B75" s="1890"/>
      <c r="C75" s="2027"/>
      <c r="D75" s="2027"/>
      <c r="E75" s="2027"/>
      <c r="F75" s="2027"/>
      <c r="G75" s="2027"/>
      <c r="H75" s="2027"/>
      <c r="I75" s="2027"/>
    </row>
    <row r="76" spans="1:11" ht="15" thickBot="1" x14ac:dyDescent="0.4">
      <c r="A76" s="1833" t="s">
        <v>1167</v>
      </c>
      <c r="B76" s="2028"/>
      <c r="C76" s="2028"/>
      <c r="D76" s="2028"/>
      <c r="E76" s="2028"/>
      <c r="F76" s="2028"/>
      <c r="G76" s="2028"/>
      <c r="H76" s="2028"/>
      <c r="I76" s="2029"/>
    </row>
    <row r="77" spans="1:11" ht="39" customHeight="1" x14ac:dyDescent="0.3">
      <c r="A77" s="2576" t="s">
        <v>1168</v>
      </c>
      <c r="B77" s="2577"/>
      <c r="C77" s="2577"/>
      <c r="D77" s="2577"/>
      <c r="E77" s="2577"/>
      <c r="F77" s="2577"/>
      <c r="G77" s="2577"/>
      <c r="H77" s="2577"/>
      <c r="I77" s="2578"/>
      <c r="K77" s="1891" t="s">
        <v>1169</v>
      </c>
    </row>
    <row r="78" spans="1:11" ht="19" thickBot="1" x14ac:dyDescent="0.5">
      <c r="A78" s="1892"/>
      <c r="B78" s="1893"/>
      <c r="C78" s="1893"/>
      <c r="D78" s="1893"/>
      <c r="E78" s="1893"/>
      <c r="F78" s="1894"/>
      <c r="G78" s="1894"/>
      <c r="I78" s="1995"/>
      <c r="K78" s="1895">
        <f>IF(SUM(I80:I81)&gt;30, 30, SUM(I80:I81))</f>
        <v>0</v>
      </c>
    </row>
    <row r="79" spans="1:11" ht="26" x14ac:dyDescent="0.3">
      <c r="A79" s="1994"/>
      <c r="B79" s="1896" t="s">
        <v>1170</v>
      </c>
      <c r="C79" s="1897"/>
      <c r="D79" s="1897" t="s">
        <v>1171</v>
      </c>
      <c r="E79" s="1898" t="s">
        <v>1172</v>
      </c>
      <c r="F79" s="1898" t="s">
        <v>1173</v>
      </c>
      <c r="G79" s="1899" t="s">
        <v>1174</v>
      </c>
      <c r="H79" s="1899" t="s">
        <v>1175</v>
      </c>
      <c r="I79" s="1900" t="s">
        <v>1176</v>
      </c>
    </row>
    <row r="80" spans="1:11" ht="14.5" x14ac:dyDescent="0.35">
      <c r="A80" s="1994"/>
      <c r="B80" s="2030">
        <f>B8</f>
        <v>0</v>
      </c>
      <c r="C80" s="1901" t="s">
        <v>1177</v>
      </c>
      <c r="D80" s="1901" t="s">
        <v>1102</v>
      </c>
      <c r="E80" s="2031">
        <f>IFERROR(B80/B13,0)</f>
        <v>0</v>
      </c>
      <c r="F80" s="1902" t="str">
        <f>IF(E80&gt;=0.25, "YES", "NO")</f>
        <v>NO</v>
      </c>
      <c r="G80" s="2032">
        <f>IF(F80="Yes", 20, 0)</f>
        <v>0</v>
      </c>
      <c r="H80" s="2033">
        <f>IF(F80="Yes",((E80-0.25*1)*10),0)</f>
        <v>0</v>
      </c>
      <c r="I80" s="1903">
        <f>IF(((G80+H80)&gt;25), 25, H80+G80)</f>
        <v>0</v>
      </c>
    </row>
    <row r="81" spans="1:11" ht="15" thickBot="1" x14ac:dyDescent="0.4">
      <c r="A81" s="2034"/>
      <c r="B81" s="2035">
        <f>B9+B8</f>
        <v>0</v>
      </c>
      <c r="C81" s="1904" t="s">
        <v>1177</v>
      </c>
      <c r="D81" s="1905" t="s">
        <v>1178</v>
      </c>
      <c r="E81" s="2036">
        <f>IFERROR(B81/B13, 0)</f>
        <v>0</v>
      </c>
      <c r="F81" s="1906" t="str">
        <f>IF(E81&gt;=0.7, "YES", "NO")</f>
        <v>NO</v>
      </c>
      <c r="G81" s="2037">
        <f>IF(F81="Yes", 1, 0)</f>
        <v>0</v>
      </c>
      <c r="H81" s="2038">
        <f>IF(F81="Yes",((E81-0.7*1)*10),0)</f>
        <v>0</v>
      </c>
      <c r="I81" s="1907">
        <f>IF(((G81+H81)&gt;5), 5, H81+G81)</f>
        <v>0</v>
      </c>
    </row>
    <row r="83" spans="1:11" ht="13.5" thickBot="1" x14ac:dyDescent="0.35"/>
    <row r="84" spans="1:11" ht="15" thickBot="1" x14ac:dyDescent="0.4">
      <c r="A84" s="1833" t="s">
        <v>1317</v>
      </c>
      <c r="B84" s="2028"/>
      <c r="C84" s="2028"/>
      <c r="D84" s="2028"/>
      <c r="E84" s="2028"/>
      <c r="F84" s="2028"/>
      <c r="G84" s="2028"/>
      <c r="H84" s="2028"/>
      <c r="I84" s="2029"/>
    </row>
    <row r="85" spans="1:11" ht="24" customHeight="1" x14ac:dyDescent="0.3">
      <c r="A85" s="2534" t="s">
        <v>1179</v>
      </c>
      <c r="B85" s="2535"/>
      <c r="C85" s="2535"/>
      <c r="D85" s="2535"/>
      <c r="E85" s="2535"/>
      <c r="F85" s="2535"/>
      <c r="G85" s="2535"/>
      <c r="H85" s="2535"/>
      <c r="I85" s="2536"/>
      <c r="K85" s="1891" t="s">
        <v>1169</v>
      </c>
    </row>
    <row r="86" spans="1:11" ht="19" thickBot="1" x14ac:dyDescent="0.5">
      <c r="A86" s="1994"/>
      <c r="I86" s="1995"/>
      <c r="K86" s="1895">
        <f>IF(SUM(I89:I101)&gt;35, 35, SUM(I89:I101))</f>
        <v>0</v>
      </c>
    </row>
    <row r="87" spans="1:11" ht="26" x14ac:dyDescent="0.3">
      <c r="A87" s="1908" t="s">
        <v>1180</v>
      </c>
      <c r="B87" s="1898" t="s">
        <v>1181</v>
      </c>
      <c r="C87" s="1898"/>
      <c r="D87" s="1898"/>
      <c r="E87" s="1898" t="s">
        <v>1172</v>
      </c>
      <c r="F87" s="1898" t="s">
        <v>1173</v>
      </c>
      <c r="G87" s="1899" t="s">
        <v>1174</v>
      </c>
      <c r="H87" s="1899"/>
      <c r="I87" s="1900" t="s">
        <v>1176</v>
      </c>
    </row>
    <row r="88" spans="1:11" ht="27" customHeight="1" x14ac:dyDescent="0.3">
      <c r="A88" s="1909">
        <f>B13</f>
        <v>0</v>
      </c>
      <c r="B88" s="2566" t="s">
        <v>1182</v>
      </c>
      <c r="C88" s="2566"/>
      <c r="D88" s="2566"/>
      <c r="E88" s="2566"/>
      <c r="F88" s="2566"/>
      <c r="G88" s="2566"/>
      <c r="H88" s="2566"/>
      <c r="I88" s="2039"/>
    </row>
    <row r="89" spans="1:11" ht="27" customHeight="1" x14ac:dyDescent="0.35">
      <c r="A89" s="2040"/>
      <c r="B89" s="2558" t="s">
        <v>1183</v>
      </c>
      <c r="C89" s="2558"/>
      <c r="D89" s="2558"/>
      <c r="E89" s="2041">
        <f t="shared" ref="E89:E95" si="4">IFERROR(A89/$A$88, 0)</f>
        <v>0</v>
      </c>
      <c r="F89" s="1910" t="str">
        <f>IF(E89&gt;=0.1, "YES", "NO")</f>
        <v>NO</v>
      </c>
      <c r="G89" s="2042">
        <f>IF(F89="Yes",5,0)</f>
        <v>0</v>
      </c>
      <c r="H89" s="2043"/>
      <c r="I89" s="1911">
        <f t="shared" ref="I89:I95" si="5">G89</f>
        <v>0</v>
      </c>
    </row>
    <row r="90" spans="1:11" ht="27" customHeight="1" x14ac:dyDescent="0.35">
      <c r="A90" s="2040"/>
      <c r="B90" s="2558" t="s">
        <v>1319</v>
      </c>
      <c r="C90" s="2558"/>
      <c r="D90" s="2558"/>
      <c r="E90" s="2041">
        <f t="shared" si="4"/>
        <v>0</v>
      </c>
      <c r="F90" s="1910" t="str">
        <f>IF(E90&gt;=0.2, "YES", "NO")</f>
        <v>NO</v>
      </c>
      <c r="G90" s="2042">
        <f>IF(F90="Yes",5,0)</f>
        <v>0</v>
      </c>
      <c r="H90" s="2043"/>
      <c r="I90" s="1911">
        <f t="shared" si="5"/>
        <v>0</v>
      </c>
    </row>
    <row r="91" spans="1:11" ht="27" customHeight="1" x14ac:dyDescent="0.35">
      <c r="A91" s="2040"/>
      <c r="B91" s="2558" t="s">
        <v>1184</v>
      </c>
      <c r="C91" s="2558"/>
      <c r="D91" s="2558"/>
      <c r="E91" s="2041">
        <f t="shared" si="4"/>
        <v>0</v>
      </c>
      <c r="F91" s="1910" t="str">
        <f>IF(E91&gt;=0.2, "YES", "NO")</f>
        <v>NO</v>
      </c>
      <c r="G91" s="2042">
        <f>IF(F91="Yes",5,0)</f>
        <v>0</v>
      </c>
      <c r="H91" s="2043"/>
      <c r="I91" s="1911">
        <f t="shared" si="5"/>
        <v>0</v>
      </c>
    </row>
    <row r="92" spans="1:11" ht="27" customHeight="1" x14ac:dyDescent="0.35">
      <c r="A92" s="2040"/>
      <c r="B92" s="2558" t="s">
        <v>1185</v>
      </c>
      <c r="C92" s="2558"/>
      <c r="D92" s="2558"/>
      <c r="E92" s="2041">
        <f t="shared" si="4"/>
        <v>0</v>
      </c>
      <c r="F92" s="1910" t="str">
        <f>IF(E92&gt;=0.1, "YES", "NO")</f>
        <v>NO</v>
      </c>
      <c r="G92" s="2042">
        <f>IF(F92="Yes",5,0)</f>
        <v>0</v>
      </c>
      <c r="H92" s="2043"/>
      <c r="I92" s="1911">
        <f t="shared" si="5"/>
        <v>0</v>
      </c>
    </row>
    <row r="93" spans="1:11" ht="27" customHeight="1" x14ac:dyDescent="0.35">
      <c r="A93" s="2040"/>
      <c r="B93" s="2558" t="s">
        <v>1318</v>
      </c>
      <c r="C93" s="2558"/>
      <c r="D93" s="2558"/>
      <c r="E93" s="2041">
        <f t="shared" si="4"/>
        <v>0</v>
      </c>
      <c r="F93" s="1910" t="str">
        <f>IF(E93&gt;=0.05, "YES", "NO")</f>
        <v>NO</v>
      </c>
      <c r="G93" s="2042">
        <f>IF(F93="Yes",5,0)</f>
        <v>0</v>
      </c>
      <c r="H93" s="2043"/>
      <c r="I93" s="1911">
        <f t="shared" si="5"/>
        <v>0</v>
      </c>
    </row>
    <row r="94" spans="1:11" ht="27" customHeight="1" x14ac:dyDescent="0.35">
      <c r="A94" s="2040"/>
      <c r="B94" s="2558" t="s">
        <v>1320</v>
      </c>
      <c r="C94" s="2558"/>
      <c r="D94" s="2558"/>
      <c r="E94" s="2041">
        <f t="shared" si="4"/>
        <v>0</v>
      </c>
      <c r="F94" s="1910" t="str">
        <f>IF(E94&gt;=0.1, "YES", "NO")</f>
        <v>NO</v>
      </c>
      <c r="G94" s="2042">
        <f>IF(F94="Yes",10,0)</f>
        <v>0</v>
      </c>
      <c r="H94" s="2043"/>
      <c r="I94" s="1911">
        <f t="shared" si="5"/>
        <v>0</v>
      </c>
    </row>
    <row r="95" spans="1:11" ht="27" customHeight="1" x14ac:dyDescent="0.35">
      <c r="A95" s="2040"/>
      <c r="B95" s="2558" t="s">
        <v>1321</v>
      </c>
      <c r="C95" s="2558"/>
      <c r="D95" s="2558"/>
      <c r="E95" s="2041">
        <f t="shared" si="4"/>
        <v>0</v>
      </c>
      <c r="F95" s="1902" t="str">
        <f>IF(E95&gt;=0.1, "YES", "NO")</f>
        <v>NO</v>
      </c>
      <c r="G95" s="2042">
        <f>IF(F95="Yes",5,0)</f>
        <v>0</v>
      </c>
      <c r="H95" s="2043"/>
      <c r="I95" s="1911">
        <f t="shared" si="5"/>
        <v>0</v>
      </c>
    </row>
    <row r="96" spans="1:11" ht="14.5" x14ac:dyDescent="0.35">
      <c r="A96" s="2044" t="s">
        <v>1187</v>
      </c>
      <c r="B96" s="2045"/>
      <c r="C96" s="2045"/>
      <c r="D96" s="2045"/>
      <c r="E96" s="2041"/>
      <c r="F96" s="1876" t="str">
        <f>F95</f>
        <v>NO</v>
      </c>
      <c r="G96" s="2046"/>
      <c r="H96" s="2043"/>
      <c r="I96" s="1912">
        <f>IF((SUM(G97:G101)&gt;11), 11, SUM(G97:G101))</f>
        <v>0</v>
      </c>
    </row>
    <row r="97" spans="1:11" ht="14.5" x14ac:dyDescent="0.35">
      <c r="A97" s="2047" t="s">
        <v>1188</v>
      </c>
      <c r="B97" s="2045"/>
      <c r="C97" s="2045"/>
      <c r="D97" s="2045"/>
      <c r="E97" s="2041"/>
      <c r="F97" s="1876"/>
      <c r="G97" s="2046">
        <f>IF(F97="Yes",1,0)</f>
        <v>0</v>
      </c>
      <c r="H97" s="2043"/>
      <c r="I97" s="1912"/>
    </row>
    <row r="98" spans="1:11" ht="14.5" x14ac:dyDescent="0.35">
      <c r="A98" s="2047" t="s">
        <v>1189</v>
      </c>
      <c r="B98" s="2045"/>
      <c r="C98" s="2045"/>
      <c r="D98" s="2045"/>
      <c r="E98" s="2041"/>
      <c r="F98" s="1876"/>
      <c r="G98" s="2046">
        <f>IF(F98="Yes",2,0)</f>
        <v>0</v>
      </c>
      <c r="H98" s="2043"/>
      <c r="I98" s="1912"/>
    </row>
    <row r="99" spans="1:11" ht="29.25" customHeight="1" x14ac:dyDescent="0.3">
      <c r="A99" s="2559" t="s">
        <v>1190</v>
      </c>
      <c r="B99" s="2560"/>
      <c r="C99" s="2560"/>
      <c r="D99" s="2560"/>
      <c r="E99" s="2560"/>
      <c r="F99" s="1876"/>
      <c r="G99" s="2046">
        <f>IF(F96="YES",IF(F99="YES", 2, 0),0)</f>
        <v>0</v>
      </c>
      <c r="H99" s="2043"/>
      <c r="I99" s="1912"/>
    </row>
    <row r="100" spans="1:11" ht="14.5" x14ac:dyDescent="0.35">
      <c r="A100" s="2047" t="s">
        <v>1191</v>
      </c>
      <c r="B100" s="2045"/>
      <c r="C100" s="2045"/>
      <c r="D100" s="2045"/>
      <c r="E100" s="2041"/>
      <c r="F100" s="1876"/>
      <c r="G100" s="2046">
        <f>IF(F96="YES",IF(F100="YES", 3, 1),0)</f>
        <v>0</v>
      </c>
      <c r="H100" s="2043"/>
      <c r="I100" s="1912"/>
    </row>
    <row r="101" spans="1:11" ht="27" customHeight="1" thickBot="1" x14ac:dyDescent="0.35">
      <c r="A101" s="2561" t="s">
        <v>1192</v>
      </c>
      <c r="B101" s="2562"/>
      <c r="C101" s="2562"/>
      <c r="D101" s="2562"/>
      <c r="E101" s="2562"/>
      <c r="F101" s="1876"/>
      <c r="G101" s="2048">
        <f>IF(F96="YES",IF(F101="YES", 3, 1),0)</f>
        <v>0</v>
      </c>
      <c r="H101" s="2049"/>
      <c r="I101" s="1913"/>
    </row>
    <row r="103" spans="1:11" ht="13.5" thickBot="1" x14ac:dyDescent="0.35"/>
    <row r="104" spans="1:11" ht="15" thickBot="1" x14ac:dyDescent="0.4">
      <c r="A104" s="1833" t="s">
        <v>1193</v>
      </c>
      <c r="B104" s="2028"/>
      <c r="C104" s="2028"/>
      <c r="D104" s="2028"/>
      <c r="E104" s="2028"/>
      <c r="F104" s="2028"/>
      <c r="G104" s="2028"/>
      <c r="H104" s="2028"/>
      <c r="I104" s="2029"/>
    </row>
    <row r="105" spans="1:11" ht="24" customHeight="1" x14ac:dyDescent="0.3">
      <c r="A105" s="2534" t="s">
        <v>1194</v>
      </c>
      <c r="B105" s="2535"/>
      <c r="C105" s="2535"/>
      <c r="D105" s="2535"/>
      <c r="E105" s="2535"/>
      <c r="F105" s="2535"/>
      <c r="G105" s="2535"/>
      <c r="H105" s="2535"/>
      <c r="I105" s="2536"/>
      <c r="K105" s="1891" t="s">
        <v>1169</v>
      </c>
    </row>
    <row r="106" spans="1:11" ht="19" thickBot="1" x14ac:dyDescent="0.5">
      <c r="A106" s="1994"/>
      <c r="I106" s="1995"/>
      <c r="K106" s="1895">
        <f>IF(SUM(I108:I115)&gt;20, 20, SUM(I108:I115))</f>
        <v>0</v>
      </c>
    </row>
    <row r="107" spans="1:11" x14ac:dyDescent="0.3">
      <c r="A107" s="1914" t="s">
        <v>1195</v>
      </c>
      <c r="B107" s="1898"/>
      <c r="C107" s="1898"/>
      <c r="D107" s="1898"/>
      <c r="E107" s="1898"/>
      <c r="F107" s="1898" t="s">
        <v>1196</v>
      </c>
      <c r="G107" s="1899" t="s">
        <v>1174</v>
      </c>
      <c r="H107" s="1899"/>
      <c r="I107" s="1900" t="s">
        <v>1176</v>
      </c>
    </row>
    <row r="108" spans="1:11" x14ac:dyDescent="0.3">
      <c r="A108" s="2050" t="s">
        <v>1197</v>
      </c>
      <c r="B108" s="2051"/>
      <c r="C108" s="2051"/>
      <c r="D108" s="2051"/>
      <c r="E108" s="2051"/>
      <c r="F108" s="1876"/>
      <c r="G108" s="2051">
        <f>IF(F108="yes",5,0)</f>
        <v>0</v>
      </c>
      <c r="H108" s="2051"/>
      <c r="I108" s="1915">
        <f t="shared" ref="I108:I113" si="6">H108+G108</f>
        <v>0</v>
      </c>
    </row>
    <row r="109" spans="1:11" x14ac:dyDescent="0.3">
      <c r="A109" s="2052" t="s">
        <v>1198</v>
      </c>
      <c r="B109" s="2053"/>
      <c r="C109" s="2053"/>
      <c r="D109" s="2053"/>
      <c r="E109" s="2053"/>
      <c r="F109" s="1876"/>
      <c r="G109" s="2053">
        <f>IF(F109="yes",4,0)</f>
        <v>0</v>
      </c>
      <c r="H109" s="2053"/>
      <c r="I109" s="1916">
        <f t="shared" si="6"/>
        <v>0</v>
      </c>
    </row>
    <row r="110" spans="1:11" x14ac:dyDescent="0.3">
      <c r="A110" s="2052" t="s">
        <v>1199</v>
      </c>
      <c r="B110" s="2053"/>
      <c r="C110" s="2053"/>
      <c r="D110" s="2053"/>
      <c r="E110" s="2053"/>
      <c r="F110" s="1876"/>
      <c r="G110" s="2053">
        <f>IF(F110="yes",5,0)</f>
        <v>0</v>
      </c>
      <c r="H110" s="2053"/>
      <c r="I110" s="1916">
        <f t="shared" si="6"/>
        <v>0</v>
      </c>
    </row>
    <row r="111" spans="1:11" x14ac:dyDescent="0.3">
      <c r="A111" s="2052" t="s">
        <v>1200</v>
      </c>
      <c r="B111" s="2053"/>
      <c r="C111" s="2053"/>
      <c r="D111" s="2053"/>
      <c r="E111" s="2053"/>
      <c r="F111" s="1876"/>
      <c r="G111" s="2053">
        <f>IF(F111="yes",3,0)</f>
        <v>0</v>
      </c>
      <c r="H111" s="2053"/>
      <c r="I111" s="1916">
        <f t="shared" si="6"/>
        <v>0</v>
      </c>
    </row>
    <row r="112" spans="1:11" x14ac:dyDescent="0.3">
      <c r="A112" s="2052" t="s">
        <v>1201</v>
      </c>
      <c r="B112" s="2053"/>
      <c r="C112" s="2053"/>
      <c r="D112" s="2053"/>
      <c r="E112" s="2053"/>
      <c r="F112" s="1876"/>
      <c r="G112" s="2053">
        <f>IF(F112="yes",1,0)</f>
        <v>0</v>
      </c>
      <c r="H112" s="2053"/>
      <c r="I112" s="1916">
        <f t="shared" si="6"/>
        <v>0</v>
      </c>
    </row>
    <row r="113" spans="1:11" x14ac:dyDescent="0.3">
      <c r="A113" s="2052" t="s">
        <v>1202</v>
      </c>
      <c r="B113" s="2053"/>
      <c r="C113" s="2053"/>
      <c r="D113" s="2053"/>
      <c r="E113" s="2053"/>
      <c r="F113" s="1876"/>
      <c r="G113" s="2053">
        <f>IF(F113="yes",3,0)</f>
        <v>0</v>
      </c>
      <c r="H113" s="2053"/>
      <c r="I113" s="1916">
        <f t="shared" si="6"/>
        <v>0</v>
      </c>
    </row>
    <row r="114" spans="1:11" x14ac:dyDescent="0.3">
      <c r="A114" s="2052" t="s">
        <v>1203</v>
      </c>
      <c r="B114" s="2053"/>
      <c r="C114" s="2053"/>
      <c r="D114" s="2053"/>
      <c r="E114" s="2053"/>
      <c r="F114" s="1876"/>
      <c r="G114" s="2053">
        <f>IF(F114="yes",3,0)</f>
        <v>0</v>
      </c>
      <c r="H114" s="2053"/>
      <c r="I114" s="1916">
        <f>IF(((G114+H114)&gt;20), 20, H114+G114)</f>
        <v>0</v>
      </c>
    </row>
    <row r="115" spans="1:11" ht="15" thickBot="1" x14ac:dyDescent="0.4">
      <c r="A115" s="2054" t="s">
        <v>1322</v>
      </c>
      <c r="B115" s="2055"/>
      <c r="C115" s="2055"/>
      <c r="D115" s="2055"/>
      <c r="E115" s="2056"/>
      <c r="F115" s="1876"/>
      <c r="G115" s="2057">
        <f>IF(F115="yes",1,0)</f>
        <v>0</v>
      </c>
      <c r="H115" s="2049"/>
      <c r="I115" s="1917">
        <f>IF(((G115+H115)&gt;20), 20, H115+G115)</f>
        <v>0</v>
      </c>
    </row>
    <row r="116" spans="1:11" x14ac:dyDescent="0.3">
      <c r="A116" s="2028"/>
      <c r="B116" s="2028"/>
      <c r="C116" s="2028"/>
      <c r="D116" s="2028"/>
      <c r="E116" s="2028"/>
      <c r="F116" s="2028"/>
      <c r="G116" s="2028"/>
      <c r="H116" s="2028"/>
      <c r="I116" s="2028"/>
    </row>
    <row r="117" spans="1:11" ht="17.25" customHeight="1" thickBot="1" x14ac:dyDescent="0.35">
      <c r="A117" s="2058"/>
      <c r="B117" s="2058"/>
      <c r="C117" s="2058"/>
      <c r="D117" s="2058"/>
      <c r="E117" s="2058"/>
      <c r="F117" s="2058"/>
      <c r="G117" s="2058"/>
      <c r="H117" s="2058"/>
      <c r="I117" s="2058"/>
    </row>
    <row r="118" spans="1:11" ht="15" thickBot="1" x14ac:dyDescent="0.4">
      <c r="A118" s="1833" t="s">
        <v>1204</v>
      </c>
      <c r="B118" s="2028"/>
      <c r="C118" s="2028"/>
      <c r="D118" s="2028"/>
      <c r="E118" s="2028"/>
      <c r="F118" s="2028"/>
      <c r="G118" s="2028"/>
      <c r="H118" s="2028"/>
      <c r="I118" s="2029"/>
    </row>
    <row r="119" spans="1:11" ht="24" customHeight="1" x14ac:dyDescent="0.3">
      <c r="A119" s="2534" t="s">
        <v>1205</v>
      </c>
      <c r="B119" s="2535"/>
      <c r="C119" s="2535"/>
      <c r="D119" s="2535"/>
      <c r="E119" s="2535"/>
      <c r="F119" s="2535"/>
      <c r="G119" s="2535"/>
      <c r="H119" s="2535"/>
      <c r="I119" s="2536"/>
      <c r="K119" s="1891" t="s">
        <v>1169</v>
      </c>
    </row>
    <row r="120" spans="1:11" ht="19" thickBot="1" x14ac:dyDescent="0.5">
      <c r="A120" s="1994"/>
      <c r="I120" s="1995"/>
      <c r="K120" s="1895">
        <f>IF(SUM(I122:I129)&gt;15, 15, SUM(I122:I129))</f>
        <v>0</v>
      </c>
    </row>
    <row r="121" spans="1:11" ht="26" x14ac:dyDescent="0.3">
      <c r="A121" s="1914" t="s">
        <v>1195</v>
      </c>
      <c r="B121" s="1898"/>
      <c r="C121" s="1898"/>
      <c r="D121" s="1898"/>
      <c r="E121" s="1898"/>
      <c r="F121" s="1898" t="s">
        <v>1196</v>
      </c>
      <c r="G121" s="1899" t="s">
        <v>1174</v>
      </c>
      <c r="H121" s="1899" t="s">
        <v>1206</v>
      </c>
      <c r="I121" s="1900" t="s">
        <v>1176</v>
      </c>
    </row>
    <row r="122" spans="1:11" x14ac:dyDescent="0.3">
      <c r="A122" s="2050" t="s">
        <v>1207</v>
      </c>
      <c r="B122" s="2051"/>
      <c r="C122" s="2051"/>
      <c r="D122" s="2051"/>
      <c r="E122" s="2051"/>
      <c r="F122" s="1876"/>
      <c r="G122" s="2051">
        <f>IF(F122="yes",3,0)</f>
        <v>0</v>
      </c>
      <c r="H122" s="2051"/>
      <c r="I122" s="1915">
        <f>H122+G122</f>
        <v>0</v>
      </c>
    </row>
    <row r="123" spans="1:11" x14ac:dyDescent="0.3">
      <c r="A123" s="2059" t="s">
        <v>1208</v>
      </c>
      <c r="B123" s="2042"/>
      <c r="C123" s="2042"/>
      <c r="D123" s="2042"/>
      <c r="E123" s="2042"/>
      <c r="F123" s="1876"/>
      <c r="G123" s="2053">
        <f>IF(F123="yes",3,0)</f>
        <v>0</v>
      </c>
      <c r="H123" s="2042"/>
      <c r="I123" s="1916">
        <f>IF(((G123+H123)&gt;20), 20, H123+G123)</f>
        <v>0</v>
      </c>
    </row>
    <row r="124" spans="1:11" x14ac:dyDescent="0.3">
      <c r="A124" s="2052" t="s">
        <v>1209</v>
      </c>
      <c r="B124" s="2053"/>
      <c r="C124" s="2053"/>
      <c r="D124" s="2053"/>
      <c r="E124" s="2053"/>
      <c r="F124" s="1918"/>
      <c r="G124" s="2053"/>
      <c r="H124" s="2060"/>
      <c r="I124" s="1916">
        <f>IF(((G124+H124)&gt;20), 20, H124+G124)</f>
        <v>0</v>
      </c>
    </row>
    <row r="125" spans="1:11" x14ac:dyDescent="0.3">
      <c r="A125" s="2061" t="s">
        <v>1210</v>
      </c>
      <c r="B125" s="2062"/>
      <c r="C125" s="2062"/>
      <c r="D125" s="2062"/>
      <c r="E125" s="2062"/>
      <c r="F125" s="1919"/>
      <c r="G125" s="2062"/>
      <c r="H125" s="2062"/>
      <c r="I125" s="1920"/>
    </row>
    <row r="126" spans="1:11" x14ac:dyDescent="0.3">
      <c r="A126" s="2063" t="s">
        <v>1211</v>
      </c>
      <c r="B126" s="2062"/>
      <c r="C126" s="2062"/>
      <c r="D126" s="2062"/>
      <c r="E126" s="2062"/>
      <c r="F126" s="1876"/>
      <c r="G126" s="2053">
        <f>IF(F126="yes",1,0)</f>
        <v>0</v>
      </c>
      <c r="H126" s="2062"/>
      <c r="I126" s="1916">
        <f>IF(((G126+H126)&gt;20), 20, H126+G126)</f>
        <v>0</v>
      </c>
    </row>
    <row r="127" spans="1:11" x14ac:dyDescent="0.3">
      <c r="A127" s="2063" t="s">
        <v>1212</v>
      </c>
      <c r="B127" s="2062"/>
      <c r="C127" s="2062"/>
      <c r="D127" s="2062"/>
      <c r="E127" s="2062"/>
      <c r="F127" s="1876"/>
      <c r="G127" s="2053">
        <f>IF(F127="yes",1,0)</f>
        <v>0</v>
      </c>
      <c r="H127" s="2062"/>
      <c r="I127" s="1916">
        <f>IF(((G127+H127)&gt;20), 20, H127+G127)</f>
        <v>0</v>
      </c>
    </row>
    <row r="128" spans="1:11" ht="12.75" customHeight="1" x14ac:dyDescent="0.3">
      <c r="A128" s="2063" t="s">
        <v>1213</v>
      </c>
      <c r="B128" s="2062"/>
      <c r="C128" s="2062"/>
      <c r="D128" s="2062"/>
      <c r="E128" s="2062"/>
      <c r="F128" s="1876"/>
      <c r="G128" s="2053">
        <f>IF(F128="yes",1,0)</f>
        <v>0</v>
      </c>
      <c r="H128" s="2062"/>
      <c r="I128" s="1916">
        <f>IF(((G128+H128)&gt;20), 20, H128+G128)</f>
        <v>0</v>
      </c>
    </row>
    <row r="129" spans="1:12" ht="15" thickBot="1" x14ac:dyDescent="0.4">
      <c r="A129" s="2064" t="s">
        <v>1214</v>
      </c>
      <c r="B129" s="2055"/>
      <c r="C129" s="2055"/>
      <c r="D129" s="2055"/>
      <c r="E129" s="2056"/>
      <c r="F129" s="1921"/>
      <c r="G129" s="2057"/>
      <c r="H129" s="2065"/>
      <c r="I129" s="1917">
        <f>IF(((G129+H129)&gt;20), 20, H129+G129)</f>
        <v>0</v>
      </c>
    </row>
    <row r="130" spans="1:12" x14ac:dyDescent="0.3">
      <c r="A130" s="2028"/>
      <c r="B130" s="2028"/>
      <c r="C130" s="2028"/>
      <c r="D130" s="2028"/>
      <c r="E130" s="2028"/>
      <c r="F130" s="2028"/>
      <c r="G130" s="2028"/>
      <c r="H130" s="2028"/>
      <c r="I130" s="2028"/>
    </row>
    <row r="131" spans="1:12" ht="13.5" thickBot="1" x14ac:dyDescent="0.35">
      <c r="A131" s="2058"/>
      <c r="B131" s="2058"/>
      <c r="C131" s="2058"/>
      <c r="D131" s="2058"/>
      <c r="E131" s="2058"/>
      <c r="F131" s="2058"/>
      <c r="G131" s="2058"/>
      <c r="H131" s="2058"/>
      <c r="I131" s="2058"/>
    </row>
    <row r="132" spans="1:12" ht="15" thickBot="1" x14ac:dyDescent="0.4">
      <c r="A132" s="1833" t="s">
        <v>1215</v>
      </c>
      <c r="B132" s="2028"/>
      <c r="C132" s="2028"/>
      <c r="D132" s="2028"/>
      <c r="E132" s="2028"/>
      <c r="F132" s="2028"/>
      <c r="G132" s="2028"/>
      <c r="H132" s="2028"/>
      <c r="I132" s="2029"/>
    </row>
    <row r="133" spans="1:12" x14ac:dyDescent="0.3">
      <c r="A133" s="2534" t="s">
        <v>1216</v>
      </c>
      <c r="B133" s="2535"/>
      <c r="C133" s="2535"/>
      <c r="D133" s="2535"/>
      <c r="E133" s="2535"/>
      <c r="F133" s="2535"/>
      <c r="G133" s="2535"/>
      <c r="H133" s="2535"/>
      <c r="I133" s="2536"/>
      <c r="K133" s="1891" t="s">
        <v>1169</v>
      </c>
    </row>
    <row r="134" spans="1:12" ht="19" thickBot="1" x14ac:dyDescent="0.5">
      <c r="A134" s="1813"/>
      <c r="B134" s="1812"/>
      <c r="C134" s="1812"/>
      <c r="D134" s="1812"/>
      <c r="E134" s="1812"/>
      <c r="F134" s="1812"/>
      <c r="G134" s="1812"/>
      <c r="H134" s="1812"/>
      <c r="I134" s="1816"/>
      <c r="K134" s="1895">
        <f>IF(SUM(I136:I141)&gt;20, 20, SUM(I136:I141))</f>
        <v>0</v>
      </c>
    </row>
    <row r="135" spans="1:12" x14ac:dyDescent="0.3">
      <c r="A135" s="1914" t="s">
        <v>1195</v>
      </c>
      <c r="B135" s="1898"/>
      <c r="C135" s="1898"/>
      <c r="D135" s="1898"/>
      <c r="E135" s="1898"/>
      <c r="F135" s="1898" t="s">
        <v>1196</v>
      </c>
      <c r="G135" s="1898" t="s">
        <v>1174</v>
      </c>
      <c r="H135" s="1899"/>
      <c r="I135" s="1922" t="s">
        <v>1176</v>
      </c>
    </row>
    <row r="136" spans="1:12" x14ac:dyDescent="0.3">
      <c r="A136" s="2052" t="s">
        <v>1217</v>
      </c>
      <c r="B136" s="2053"/>
      <c r="C136" s="2053"/>
      <c r="D136" s="2053"/>
      <c r="E136" s="2053"/>
      <c r="F136" s="1876"/>
      <c r="G136" s="2053">
        <f>IF(F136="yes",5,0)</f>
        <v>0</v>
      </c>
      <c r="H136" s="2053"/>
      <c r="I136" s="1903">
        <f t="shared" ref="I136:I141" si="7">H136+G136</f>
        <v>0</v>
      </c>
    </row>
    <row r="137" spans="1:12" x14ac:dyDescent="0.3">
      <c r="A137" s="2052" t="s">
        <v>1218</v>
      </c>
      <c r="B137" s="2053"/>
      <c r="C137" s="2053"/>
      <c r="D137" s="2053"/>
      <c r="E137" s="2053"/>
      <c r="F137" s="1876"/>
      <c r="G137" s="2053">
        <f>IF(F137="yes",5,0)</f>
        <v>0</v>
      </c>
      <c r="H137" s="2053"/>
      <c r="I137" s="1916">
        <f t="shared" si="7"/>
        <v>0</v>
      </c>
    </row>
    <row r="138" spans="1:12" x14ac:dyDescent="0.3">
      <c r="A138" s="2052" t="s">
        <v>1323</v>
      </c>
      <c r="B138" s="2053"/>
      <c r="C138" s="2053"/>
      <c r="D138" s="2053"/>
      <c r="E138" s="2053"/>
      <c r="F138" s="1876"/>
      <c r="G138" s="2053">
        <f>IF(F138="yes",5,0)</f>
        <v>0</v>
      </c>
      <c r="H138" s="2053"/>
      <c r="I138" s="1916">
        <f t="shared" si="7"/>
        <v>0</v>
      </c>
    </row>
    <row r="139" spans="1:12" x14ac:dyDescent="0.3">
      <c r="A139" s="2052" t="s">
        <v>1219</v>
      </c>
      <c r="B139" s="2053"/>
      <c r="C139" s="2053"/>
      <c r="D139" s="2053"/>
      <c r="E139" s="2053"/>
      <c r="F139" s="1876"/>
      <c r="G139" s="2053">
        <f>IF(F139="yes", 5,0)</f>
        <v>0</v>
      </c>
      <c r="H139" s="2053"/>
      <c r="I139" s="1916">
        <f t="shared" si="7"/>
        <v>0</v>
      </c>
    </row>
    <row r="140" spans="1:12" x14ac:dyDescent="0.3">
      <c r="A140" s="2052" t="s">
        <v>1220</v>
      </c>
      <c r="B140" s="2053"/>
      <c r="C140" s="2053"/>
      <c r="D140" s="2053"/>
      <c r="E140" s="2053"/>
      <c r="F140" s="1876"/>
      <c r="G140" s="2053">
        <f>IF(F140="YES",6, 0)</f>
        <v>0</v>
      </c>
      <c r="H140" s="2053"/>
      <c r="I140" s="1916">
        <f t="shared" si="7"/>
        <v>0</v>
      </c>
    </row>
    <row r="141" spans="1:12" ht="15" thickBot="1" x14ac:dyDescent="0.4">
      <c r="A141" s="2054" t="s">
        <v>1221</v>
      </c>
      <c r="B141" s="2055"/>
      <c r="C141" s="2055"/>
      <c r="D141" s="2055"/>
      <c r="E141" s="2056"/>
      <c r="F141" s="1876"/>
      <c r="G141" s="2057">
        <f>IF(F141="Yes",15, 0)</f>
        <v>0</v>
      </c>
      <c r="H141" s="2049"/>
      <c r="I141" s="1917">
        <f t="shared" si="7"/>
        <v>0</v>
      </c>
    </row>
    <row r="142" spans="1:12" x14ac:dyDescent="0.3">
      <c r="A142" s="2028"/>
      <c r="B142" s="2028"/>
      <c r="C142" s="2028"/>
      <c r="D142" s="2028"/>
      <c r="E142" s="2028"/>
      <c r="F142" s="2028"/>
      <c r="G142" s="2028"/>
      <c r="H142" s="2028"/>
      <c r="I142" s="2028"/>
      <c r="L142" s="2066"/>
    </row>
    <row r="143" spans="1:12" ht="13.5" thickBot="1" x14ac:dyDescent="0.35">
      <c r="A143" s="2058"/>
      <c r="B143" s="2058"/>
      <c r="C143" s="2058"/>
      <c r="D143" s="2058"/>
      <c r="E143" s="2058"/>
      <c r="F143" s="2058"/>
      <c r="G143" s="2058"/>
      <c r="H143" s="2058"/>
      <c r="I143" s="2058"/>
      <c r="L143" s="2066"/>
    </row>
    <row r="144" spans="1:12" ht="15" thickBot="1" x14ac:dyDescent="0.4">
      <c r="A144" s="1833" t="s">
        <v>1222</v>
      </c>
      <c r="B144" s="2028"/>
      <c r="C144" s="2028"/>
      <c r="D144" s="2028"/>
      <c r="E144" s="2028"/>
      <c r="F144" s="2028"/>
      <c r="G144" s="2028"/>
      <c r="H144" s="2028"/>
      <c r="I144" s="2029"/>
      <c r="L144" s="2066"/>
    </row>
    <row r="145" spans="1:11" ht="24" customHeight="1" x14ac:dyDescent="0.3">
      <c r="A145" s="2534" t="s">
        <v>1223</v>
      </c>
      <c r="B145" s="2535"/>
      <c r="C145" s="2535"/>
      <c r="D145" s="2535"/>
      <c r="E145" s="2535"/>
      <c r="F145" s="2535"/>
      <c r="G145" s="2535"/>
      <c r="H145" s="2535"/>
      <c r="I145" s="2536"/>
      <c r="K145" s="1891" t="s">
        <v>1169</v>
      </c>
    </row>
    <row r="146" spans="1:11" ht="19" thickBot="1" x14ac:dyDescent="0.5">
      <c r="A146" s="1994"/>
      <c r="I146" s="1995"/>
      <c r="K146" s="1895">
        <f>IF(SUM(I148:I153)&gt;10, 10, SUM(I148:I152))</f>
        <v>0</v>
      </c>
    </row>
    <row r="147" spans="1:11" x14ac:dyDescent="0.3">
      <c r="A147" s="1914" t="s">
        <v>1195</v>
      </c>
      <c r="B147" s="1898"/>
      <c r="C147" s="1898"/>
      <c r="D147" s="1898"/>
      <c r="E147" s="1898"/>
      <c r="F147" s="1898" t="s">
        <v>1196</v>
      </c>
      <c r="G147" s="1899" t="s">
        <v>1174</v>
      </c>
      <c r="H147" s="1899"/>
      <c r="I147" s="1900" t="s">
        <v>1176</v>
      </c>
    </row>
    <row r="148" spans="1:11" x14ac:dyDescent="0.3">
      <c r="A148" s="2050" t="s">
        <v>1224</v>
      </c>
      <c r="B148" s="2051"/>
      <c r="C148" s="2051"/>
      <c r="D148" s="2051"/>
      <c r="E148" s="2051"/>
      <c r="F148" s="1876"/>
      <c r="G148" s="2051">
        <f>IF(F148="yes",4,0)</f>
        <v>0</v>
      </c>
      <c r="H148" s="2051"/>
      <c r="I148" s="1915">
        <f>H148+G148</f>
        <v>0</v>
      </c>
    </row>
    <row r="149" spans="1:11" x14ac:dyDescent="0.3">
      <c r="A149" s="2052" t="s">
        <v>1225</v>
      </c>
      <c r="B149" s="2053"/>
      <c r="C149" s="2053"/>
      <c r="D149" s="2053"/>
      <c r="E149" s="2053"/>
      <c r="F149" s="1876"/>
      <c r="G149" s="2053">
        <f>IF(F149="yes",3,0)</f>
        <v>0</v>
      </c>
      <c r="H149" s="2053"/>
      <c r="I149" s="1916">
        <f>H149+G149</f>
        <v>0</v>
      </c>
    </row>
    <row r="150" spans="1:11" x14ac:dyDescent="0.3">
      <c r="A150" s="2052" t="s">
        <v>1226</v>
      </c>
      <c r="B150" s="2053"/>
      <c r="C150" s="2053"/>
      <c r="D150" s="2053"/>
      <c r="E150" s="2053"/>
      <c r="F150" s="1876"/>
      <c r="G150" s="2053">
        <f>IF(F150="yes",4,0)</f>
        <v>0</v>
      </c>
      <c r="H150" s="2053"/>
      <c r="I150" s="1916">
        <f>H150+G150</f>
        <v>0</v>
      </c>
    </row>
    <row r="151" spans="1:11" x14ac:dyDescent="0.3">
      <c r="A151" s="2052" t="s">
        <v>1227</v>
      </c>
      <c r="B151" s="2053"/>
      <c r="C151" s="2053"/>
      <c r="D151" s="2053"/>
      <c r="E151" s="2053"/>
      <c r="F151" s="1876"/>
      <c r="G151" s="2053">
        <f>IF(F151="yes",3,0)</f>
        <v>0</v>
      </c>
      <c r="H151" s="2053"/>
      <c r="I151" s="1916">
        <f>H151+G151</f>
        <v>0</v>
      </c>
    </row>
    <row r="152" spans="1:11" ht="15" thickBot="1" x14ac:dyDescent="0.4">
      <c r="A152" s="2054" t="s">
        <v>1228</v>
      </c>
      <c r="B152" s="2055"/>
      <c r="C152" s="2055"/>
      <c r="D152" s="2055"/>
      <c r="E152" s="2056"/>
      <c r="F152" s="1876"/>
      <c r="G152" s="2057">
        <f>IF(F152="yes",3,0)</f>
        <v>0</v>
      </c>
      <c r="H152" s="2049"/>
      <c r="I152" s="1917">
        <f>IF(((G152+H152)&gt;20), 20, H152+G152)</f>
        <v>0</v>
      </c>
    </row>
    <row r="153" spans="1:11" x14ac:dyDescent="0.3">
      <c r="A153" s="2028"/>
      <c r="B153" s="2028"/>
      <c r="C153" s="2028"/>
      <c r="D153" s="2028"/>
      <c r="E153" s="2028"/>
      <c r="F153" s="2028"/>
      <c r="G153" s="2028"/>
      <c r="H153" s="2028"/>
      <c r="I153" s="2028"/>
    </row>
    <row r="154" spans="1:11" ht="13.5" thickBot="1" x14ac:dyDescent="0.35">
      <c r="A154" s="2058"/>
      <c r="B154" s="2058"/>
      <c r="C154" s="2058"/>
      <c r="D154" s="2058"/>
      <c r="E154" s="2058"/>
      <c r="F154" s="2058"/>
      <c r="G154" s="2058"/>
      <c r="H154" s="2058"/>
      <c r="I154" s="2058"/>
    </row>
    <row r="155" spans="1:11" ht="15" thickBot="1" x14ac:dyDescent="0.4">
      <c r="A155" s="1833" t="s">
        <v>1324</v>
      </c>
      <c r="B155" s="2028"/>
      <c r="C155" s="2028"/>
      <c r="D155" s="2028"/>
      <c r="E155" s="2028"/>
      <c r="F155" s="2028"/>
      <c r="G155" s="2028"/>
      <c r="H155" s="2028"/>
      <c r="I155" s="2029"/>
    </row>
    <row r="156" spans="1:11" ht="24" customHeight="1" x14ac:dyDescent="0.3">
      <c r="A156" s="2534" t="s">
        <v>1336</v>
      </c>
      <c r="B156" s="2535"/>
      <c r="C156" s="2535"/>
      <c r="D156" s="2535"/>
      <c r="E156" s="2535"/>
      <c r="F156" s="2535"/>
      <c r="G156" s="2535"/>
      <c r="H156" s="2535"/>
      <c r="I156" s="2536"/>
      <c r="K156" s="1891" t="s">
        <v>1169</v>
      </c>
    </row>
    <row r="157" spans="1:11" ht="19.5" customHeight="1" thickBot="1" x14ac:dyDescent="0.5">
      <c r="A157" s="1795"/>
      <c r="B157" s="1796"/>
      <c r="C157" s="1796"/>
      <c r="D157" s="1796"/>
      <c r="E157" s="1796"/>
      <c r="F157" s="1796"/>
      <c r="G157" s="1796"/>
      <c r="H157" s="1796"/>
      <c r="I157" s="1797"/>
      <c r="K157" s="1895">
        <f>IF(SUM(I159:I164)&gt;10, 10, SUM(I159:I164))</f>
        <v>0</v>
      </c>
    </row>
    <row r="158" spans="1:11" x14ac:dyDescent="0.3">
      <c r="A158" s="1914" t="s">
        <v>1195</v>
      </c>
      <c r="B158" s="1898"/>
      <c r="C158" s="1898"/>
      <c r="D158" s="1898"/>
      <c r="E158" s="1898"/>
      <c r="F158" s="1898" t="s">
        <v>1196</v>
      </c>
      <c r="G158" s="1899" t="s">
        <v>1174</v>
      </c>
      <c r="H158" s="1899"/>
      <c r="I158" s="1900" t="s">
        <v>1176</v>
      </c>
    </row>
    <row r="159" spans="1:11" x14ac:dyDescent="0.3">
      <c r="A159" s="2050" t="s">
        <v>1325</v>
      </c>
      <c r="B159" s="2051"/>
      <c r="C159" s="2051"/>
      <c r="D159" s="2051"/>
      <c r="E159" s="2051"/>
      <c r="F159" s="1876"/>
      <c r="G159" s="2053">
        <f>IF(F159="yes",3,0)</f>
        <v>0</v>
      </c>
      <c r="H159" s="2051"/>
      <c r="I159" s="1915">
        <f>G159</f>
        <v>0</v>
      </c>
    </row>
    <row r="160" spans="1:11" x14ac:dyDescent="0.3">
      <c r="A160" s="2052" t="s">
        <v>1326</v>
      </c>
      <c r="B160" s="2053"/>
      <c r="C160" s="2053"/>
      <c r="D160" s="2053"/>
      <c r="E160" s="2053"/>
      <c r="F160" s="1876"/>
      <c r="G160" s="2053">
        <f>IF(F160="yes",2,0)</f>
        <v>0</v>
      </c>
      <c r="H160" s="2053"/>
      <c r="I160" s="1915">
        <f t="shared" ref="I160:I164" si="8">G160</f>
        <v>0</v>
      </c>
    </row>
    <row r="161" spans="1:11" x14ac:dyDescent="0.3">
      <c r="A161" s="2052" t="s">
        <v>1327</v>
      </c>
      <c r="B161" s="2053"/>
      <c r="C161" s="2053"/>
      <c r="D161" s="2053"/>
      <c r="E161" s="2053"/>
      <c r="F161" s="1876"/>
      <c r="G161" s="2053">
        <f>IF(F161="yes",1,0)</f>
        <v>0</v>
      </c>
      <c r="H161" s="2053"/>
      <c r="I161" s="1915">
        <f t="shared" si="8"/>
        <v>0</v>
      </c>
    </row>
    <row r="162" spans="1:11" x14ac:dyDescent="0.3">
      <c r="A162" s="2052" t="s">
        <v>1328</v>
      </c>
      <c r="B162" s="2053"/>
      <c r="C162" s="2053"/>
      <c r="D162" s="2053"/>
      <c r="E162" s="2053"/>
      <c r="F162" s="1876"/>
      <c r="G162" s="2053">
        <f>IF(F162="yes",1,0)</f>
        <v>0</v>
      </c>
      <c r="H162" s="2053"/>
      <c r="I162" s="1915">
        <f t="shared" si="8"/>
        <v>0</v>
      </c>
    </row>
    <row r="163" spans="1:11" x14ac:dyDescent="0.3">
      <c r="A163" s="2052" t="s">
        <v>1329</v>
      </c>
      <c r="B163" s="2053"/>
      <c r="C163" s="2053"/>
      <c r="D163" s="2053"/>
      <c r="E163" s="2053"/>
      <c r="F163" s="1876"/>
      <c r="G163" s="2053">
        <f>IF(F163="yes",1,0)</f>
        <v>0</v>
      </c>
      <c r="H163" s="2053"/>
      <c r="I163" s="1915">
        <f t="shared" si="8"/>
        <v>0</v>
      </c>
    </row>
    <row r="164" spans="1:11" ht="13.5" thickBot="1" x14ac:dyDescent="0.35">
      <c r="A164" s="2052" t="s">
        <v>1330</v>
      </c>
      <c r="B164" s="2053"/>
      <c r="C164" s="2053"/>
      <c r="D164" s="2053"/>
      <c r="E164" s="2053"/>
      <c r="F164" s="1876"/>
      <c r="G164" s="2053">
        <f>IF(F164="yes",1,0)</f>
        <v>0</v>
      </c>
      <c r="H164" s="2053"/>
      <c r="I164" s="1915">
        <f t="shared" si="8"/>
        <v>0</v>
      </c>
    </row>
    <row r="165" spans="1:11" x14ac:dyDescent="0.3">
      <c r="A165" s="2028"/>
      <c r="B165" s="2028"/>
      <c r="C165" s="2028"/>
      <c r="D165" s="2028"/>
      <c r="E165" s="2028"/>
      <c r="F165" s="2028"/>
      <c r="G165" s="2028"/>
      <c r="H165" s="2028"/>
      <c r="I165" s="2028"/>
    </row>
    <row r="166" spans="1:11" ht="13.5" thickBot="1" x14ac:dyDescent="0.35"/>
    <row r="167" spans="1:11" ht="15" thickBot="1" x14ac:dyDescent="0.4">
      <c r="A167" s="1924" t="s">
        <v>1229</v>
      </c>
      <c r="B167" s="2067"/>
      <c r="C167" s="2067"/>
      <c r="D167" s="2067"/>
      <c r="E167" s="2067"/>
      <c r="F167" s="2067"/>
      <c r="G167" s="2067"/>
      <c r="H167" s="2067"/>
      <c r="I167" s="2068"/>
    </row>
    <row r="168" spans="1:11" ht="24" customHeight="1" x14ac:dyDescent="0.3">
      <c r="A168" s="2534" t="s">
        <v>1230</v>
      </c>
      <c r="B168" s="2535"/>
      <c r="C168" s="2535"/>
      <c r="D168" s="2535"/>
      <c r="E168" s="2535"/>
      <c r="F168" s="2535"/>
      <c r="G168" s="2535"/>
      <c r="H168" s="2535"/>
      <c r="I168" s="2536"/>
      <c r="K168" s="1891" t="s">
        <v>1169</v>
      </c>
    </row>
    <row r="169" spans="1:11" ht="19.5" customHeight="1" thickBot="1" x14ac:dyDescent="0.5">
      <c r="A169" s="1994"/>
      <c r="I169" s="1995"/>
      <c r="K169" s="1895">
        <f>IF(SUM(I171:I175)&gt;5, 5, SUM(I171:I175))</f>
        <v>0</v>
      </c>
    </row>
    <row r="170" spans="1:11" x14ac:dyDescent="0.3">
      <c r="A170" s="1914" t="s">
        <v>1195</v>
      </c>
      <c r="B170" s="1898"/>
      <c r="C170" s="1898"/>
      <c r="D170" s="1898"/>
      <c r="E170" s="1898"/>
      <c r="F170" s="1898" t="s">
        <v>1196</v>
      </c>
      <c r="G170" s="1899" t="s">
        <v>1174</v>
      </c>
      <c r="H170" s="1899"/>
      <c r="I170" s="1900" t="s">
        <v>1176</v>
      </c>
    </row>
    <row r="171" spans="1:11" x14ac:dyDescent="0.3">
      <c r="A171" s="2050" t="s">
        <v>1331</v>
      </c>
      <c r="B171" s="2051"/>
      <c r="C171" s="2051"/>
      <c r="D171" s="2051"/>
      <c r="E171" s="2051"/>
      <c r="F171" s="1876"/>
      <c r="G171" s="2051">
        <f>IF(F171="yes",1,0)</f>
        <v>0</v>
      </c>
      <c r="H171" s="2051"/>
      <c r="I171" s="1915">
        <f>H171+G171</f>
        <v>0</v>
      </c>
    </row>
    <row r="172" spans="1:11" x14ac:dyDescent="0.3">
      <c r="A172" s="2052" t="s">
        <v>1332</v>
      </c>
      <c r="B172" s="2053"/>
      <c r="C172" s="2053"/>
      <c r="D172" s="2053"/>
      <c r="E172" s="2053"/>
      <c r="F172" s="1876"/>
      <c r="G172" s="2053">
        <f>IF(F172="yes",1,0)</f>
        <v>0</v>
      </c>
      <c r="H172" s="2053"/>
      <c r="I172" s="1916">
        <f>H172+G172</f>
        <v>0</v>
      </c>
    </row>
    <row r="173" spans="1:11" x14ac:dyDescent="0.3">
      <c r="A173" s="2052" t="s">
        <v>1333</v>
      </c>
      <c r="B173" s="2053"/>
      <c r="C173" s="2053"/>
      <c r="D173" s="2053"/>
      <c r="E173" s="2053"/>
      <c r="F173" s="1876"/>
      <c r="G173" s="2053">
        <f>IF(F173="yes",2,0)</f>
        <v>0</v>
      </c>
      <c r="H173" s="2053"/>
      <c r="I173" s="1916">
        <f>H173+G173</f>
        <v>0</v>
      </c>
    </row>
    <row r="174" spans="1:11" x14ac:dyDescent="0.3">
      <c r="A174" s="2052" t="s">
        <v>1231</v>
      </c>
      <c r="B174" s="2062"/>
      <c r="C174" s="2062"/>
      <c r="D174" s="2062"/>
      <c r="E174" s="2062"/>
      <c r="F174" s="1876"/>
      <c r="G174" s="2053">
        <f>IF(F174="yes",1,0)</f>
        <v>0</v>
      </c>
      <c r="H174" s="2062"/>
      <c r="I174" s="1916">
        <f t="shared" ref="I174:I175" si="9">H174+G174</f>
        <v>0</v>
      </c>
    </row>
    <row r="175" spans="1:11" ht="15" thickBot="1" x14ac:dyDescent="0.4">
      <c r="A175" s="2054" t="s">
        <v>1232</v>
      </c>
      <c r="B175" s="2055"/>
      <c r="C175" s="2055"/>
      <c r="D175" s="2055"/>
      <c r="E175" s="2056"/>
      <c r="F175" s="1978"/>
      <c r="G175" s="2057">
        <f>IF(F175="yes",2,0)</f>
        <v>0</v>
      </c>
      <c r="H175" s="2049"/>
      <c r="I175" s="2123">
        <f t="shared" si="9"/>
        <v>0</v>
      </c>
    </row>
    <row r="176" spans="1:11" ht="14.5" x14ac:dyDescent="0.35">
      <c r="A176" s="2069"/>
      <c r="B176" s="2070"/>
      <c r="C176" s="2070"/>
      <c r="D176" s="2070"/>
      <c r="E176" s="2071"/>
      <c r="F176" s="1803"/>
      <c r="H176" s="2072"/>
      <c r="I176" s="1991"/>
    </row>
    <row r="177" spans="1:11" ht="15" thickBot="1" x14ac:dyDescent="0.4">
      <c r="A177" s="2069"/>
      <c r="B177" s="2070"/>
      <c r="C177" s="2070"/>
      <c r="D177" s="2070"/>
      <c r="E177" s="2071"/>
      <c r="F177" s="1803"/>
      <c r="H177" s="2072"/>
      <c r="I177" s="1991"/>
    </row>
    <row r="178" spans="1:11" ht="15" thickBot="1" x14ac:dyDescent="0.4">
      <c r="A178" s="1833" t="s">
        <v>1334</v>
      </c>
      <c r="B178" s="2028"/>
      <c r="C178" s="2028"/>
      <c r="D178" s="2028"/>
      <c r="E178" s="2028"/>
      <c r="F178" s="2028"/>
      <c r="G178" s="2028"/>
      <c r="H178" s="2028"/>
      <c r="I178" s="2029"/>
    </row>
    <row r="179" spans="1:11" x14ac:dyDescent="0.3">
      <c r="A179" s="2534" t="s">
        <v>1335</v>
      </c>
      <c r="B179" s="2535"/>
      <c r="C179" s="2535"/>
      <c r="D179" s="2535"/>
      <c r="E179" s="2535"/>
      <c r="F179" s="2535"/>
      <c r="G179" s="2535"/>
      <c r="H179" s="2535"/>
      <c r="I179" s="2536"/>
      <c r="K179" s="1891" t="s">
        <v>1169</v>
      </c>
    </row>
    <row r="180" spans="1:11" ht="19" thickBot="1" x14ac:dyDescent="0.5">
      <c r="A180" s="1795"/>
      <c r="B180" s="1796"/>
      <c r="C180" s="1796"/>
      <c r="D180" s="1796"/>
      <c r="E180" s="1796"/>
      <c r="F180" s="1796"/>
      <c r="G180" s="1796"/>
      <c r="H180" s="1796"/>
      <c r="I180" s="1797"/>
      <c r="K180" s="1895">
        <f>I182</f>
        <v>0</v>
      </c>
    </row>
    <row r="181" spans="1:11" ht="26" x14ac:dyDescent="0.3">
      <c r="A181" s="1914" t="s">
        <v>1195</v>
      </c>
      <c r="B181" s="1898"/>
      <c r="C181" s="1898"/>
      <c r="D181" s="1898"/>
      <c r="E181" s="1898"/>
      <c r="F181" s="1898" t="s">
        <v>1196</v>
      </c>
      <c r="G181" s="1899" t="s">
        <v>1174</v>
      </c>
      <c r="H181" s="1899" t="s">
        <v>1206</v>
      </c>
      <c r="I181" s="1900" t="s">
        <v>1176</v>
      </c>
    </row>
    <row r="182" spans="1:11" ht="13.5" thickBot="1" x14ac:dyDescent="0.35">
      <c r="A182" s="2073" t="s">
        <v>1337</v>
      </c>
      <c r="B182" s="2074"/>
      <c r="C182" s="2074"/>
      <c r="D182" s="2074"/>
      <c r="E182" s="2074"/>
      <c r="F182" s="1992"/>
      <c r="G182" s="2074">
        <f>IF(F182="yes",5,0)</f>
        <v>0</v>
      </c>
      <c r="H182" s="1992"/>
      <c r="I182" s="1923">
        <f>H182+G182</f>
        <v>0</v>
      </c>
    </row>
    <row r="183" spans="1:11" ht="14.5" x14ac:dyDescent="0.35">
      <c r="A183" s="2069"/>
      <c r="B183" s="2070"/>
      <c r="C183" s="2070"/>
      <c r="D183" s="2070"/>
      <c r="E183" s="2071"/>
      <c r="F183" s="1803"/>
      <c r="H183" s="2072"/>
      <c r="I183" s="1991"/>
    </row>
    <row r="184" spans="1:11" ht="15" thickBot="1" x14ac:dyDescent="0.4">
      <c r="A184" s="2069"/>
      <c r="B184" s="2070"/>
      <c r="C184" s="2070"/>
      <c r="D184" s="2070"/>
      <c r="E184" s="2071"/>
      <c r="F184" s="1803"/>
      <c r="H184" s="2072"/>
      <c r="I184" s="1991"/>
    </row>
    <row r="185" spans="1:11" x14ac:dyDescent="0.3">
      <c r="A185" s="2028"/>
      <c r="B185" s="2028"/>
      <c r="C185" s="2028"/>
      <c r="D185" s="2028"/>
      <c r="E185" s="2028"/>
      <c r="F185" s="2028"/>
      <c r="G185" s="2028"/>
      <c r="H185" s="2028"/>
      <c r="I185" s="2028"/>
    </row>
    <row r="187" spans="1:11" ht="19.5" customHeight="1" x14ac:dyDescent="0.35">
      <c r="A187" s="1925" t="s">
        <v>1233</v>
      </c>
      <c r="B187" s="2027"/>
      <c r="C187" s="2027"/>
      <c r="D187" s="2027"/>
      <c r="E187" s="2027"/>
      <c r="F187" s="2027"/>
      <c r="G187" s="2027"/>
      <c r="H187" s="2027"/>
      <c r="I187" s="2027"/>
    </row>
    <row r="188" spans="1:11" s="2016" customFormat="1" ht="15" thickBot="1" x14ac:dyDescent="0.4">
      <c r="A188" s="1928" t="s">
        <v>1243</v>
      </c>
    </row>
    <row r="189" spans="1:11" s="2016" customFormat="1" ht="39" customHeight="1" x14ac:dyDescent="0.3">
      <c r="A189" s="2555" t="s">
        <v>1244</v>
      </c>
      <c r="B189" s="2556"/>
      <c r="C189" s="2556"/>
      <c r="D189" s="2556"/>
      <c r="E189" s="2556"/>
      <c r="F189" s="2556"/>
      <c r="G189" s="2556"/>
      <c r="H189" s="2556"/>
      <c r="I189" s="2557"/>
      <c r="K189" s="1929" t="s">
        <v>1169</v>
      </c>
    </row>
    <row r="190" spans="1:11" s="2016" customFormat="1" ht="15" customHeight="1" thickBot="1" x14ac:dyDescent="0.5">
      <c r="A190" s="1930"/>
      <c r="B190" s="1931"/>
      <c r="C190" s="1931"/>
      <c r="D190" s="1931"/>
      <c r="E190" s="1931"/>
      <c r="F190" s="1932"/>
      <c r="G190" s="1932"/>
      <c r="I190" s="2018"/>
      <c r="K190" s="1933">
        <f>IF((I204+SUM(I192:I198)&gt;40),40,(I204+SUM(I192:I198)))</f>
        <v>0</v>
      </c>
    </row>
    <row r="191" spans="1:11" s="2016" customFormat="1" x14ac:dyDescent="0.3">
      <c r="A191" s="1934" t="s">
        <v>1245</v>
      </c>
      <c r="B191" s="1935"/>
      <c r="C191" s="1935"/>
      <c r="D191" s="1935"/>
      <c r="E191" s="1936" t="s">
        <v>1170</v>
      </c>
      <c r="F191" s="1935"/>
      <c r="G191" s="1937" t="s">
        <v>1171</v>
      </c>
      <c r="H191" s="1938" t="s">
        <v>1172</v>
      </c>
      <c r="I191" s="1939" t="s">
        <v>1176</v>
      </c>
    </row>
    <row r="192" spans="1:11" s="2016" customFormat="1" ht="14.5" x14ac:dyDescent="0.35">
      <c r="A192" s="2543" t="s">
        <v>1246</v>
      </c>
      <c r="B192" s="2544"/>
      <c r="C192" s="2544"/>
      <c r="D192" s="2545"/>
      <c r="E192" s="2079">
        <f>D8</f>
        <v>0</v>
      </c>
      <c r="F192" s="1940" t="s">
        <v>1177</v>
      </c>
      <c r="G192" s="1941" t="s">
        <v>1247</v>
      </c>
      <c r="H192" s="2080">
        <f>IFERROR(E192/$D$13,0)</f>
        <v>0</v>
      </c>
      <c r="I192" s="1942">
        <f>IF(H192=100%,20,0)</f>
        <v>0</v>
      </c>
    </row>
    <row r="193" spans="1:9" s="2016" customFormat="1" ht="14.5" x14ac:dyDescent="0.35">
      <c r="A193" s="2546"/>
      <c r="B193" s="2547"/>
      <c r="C193" s="2547"/>
      <c r="D193" s="2548"/>
      <c r="E193" s="2081">
        <f>D9</f>
        <v>0</v>
      </c>
      <c r="F193" s="1901" t="s">
        <v>1177</v>
      </c>
      <c r="G193" s="1944" t="s">
        <v>1248</v>
      </c>
      <c r="H193" s="2082">
        <f t="shared" ref="H193:H195" si="10">IFERROR(E193/$D$13,0)</f>
        <v>0</v>
      </c>
      <c r="I193" s="1945">
        <f>IF(H193=100%,10,0)</f>
        <v>0</v>
      </c>
    </row>
    <row r="194" spans="1:9" s="2016" customFormat="1" ht="14.5" x14ac:dyDescent="0.35">
      <c r="A194" s="2546"/>
      <c r="B194" s="2547"/>
      <c r="C194" s="2547"/>
      <c r="D194" s="2548"/>
      <c r="E194" s="2081">
        <f>D10</f>
        <v>0</v>
      </c>
      <c r="F194" s="1901" t="s">
        <v>1177</v>
      </c>
      <c r="G194" s="1944" t="s">
        <v>1249</v>
      </c>
      <c r="H194" s="2082">
        <f t="shared" si="10"/>
        <v>0</v>
      </c>
      <c r="I194" s="1945">
        <v>0</v>
      </c>
    </row>
    <row r="195" spans="1:9" s="2016" customFormat="1" ht="14.5" x14ac:dyDescent="0.35">
      <c r="A195" s="2549"/>
      <c r="B195" s="2550"/>
      <c r="C195" s="2550"/>
      <c r="D195" s="2551"/>
      <c r="E195" s="2083">
        <f>D11+D12</f>
        <v>0</v>
      </c>
      <c r="F195" s="1946" t="s">
        <v>1177</v>
      </c>
      <c r="G195" s="1947" t="s">
        <v>1250</v>
      </c>
      <c r="H195" s="2084">
        <f t="shared" si="10"/>
        <v>0</v>
      </c>
      <c r="I195" s="1948">
        <v>0</v>
      </c>
    </row>
    <row r="196" spans="1:9" s="2016" customFormat="1" ht="14.5" x14ac:dyDescent="0.35">
      <c r="A196" s="1949" t="s">
        <v>1251</v>
      </c>
      <c r="B196" s="2085"/>
      <c r="C196" s="2085"/>
      <c r="D196" s="2085"/>
      <c r="E196" s="2085"/>
      <c r="F196" s="1901"/>
      <c r="G196" s="1941"/>
      <c r="H196" s="2082"/>
      <c r="I196" s="1945"/>
    </row>
    <row r="197" spans="1:9" s="2016" customFormat="1" x14ac:dyDescent="0.3">
      <c r="A197" s="1950" t="s">
        <v>1252</v>
      </c>
      <c r="B197" s="1951"/>
      <c r="C197" s="1952"/>
      <c r="D197" s="1952"/>
      <c r="E197" s="1952"/>
      <c r="F197" s="1952"/>
      <c r="G197" s="1953"/>
      <c r="H197" s="1943" t="str">
        <f>IF(AND(H192&gt;=50%,AND(H193&lt;=50%,H193&gt;0%), H194=0%,H195=0%),"YES","NO")</f>
        <v>NO</v>
      </c>
      <c r="I197" s="1954">
        <f>IF(H197="YES",15,0)</f>
        <v>0</v>
      </c>
    </row>
    <row r="198" spans="1:9" s="2016" customFormat="1" x14ac:dyDescent="0.3">
      <c r="A198" s="1955" t="s">
        <v>1253</v>
      </c>
      <c r="B198" s="1956"/>
      <c r="C198" s="1956"/>
      <c r="D198" s="1956"/>
      <c r="E198" s="1956"/>
      <c r="F198" s="1956"/>
      <c r="G198" s="1957"/>
      <c r="H198" s="1958" t="str">
        <f>IF(AND(H192&gt;=50%,AND(H193&gt;=15%,H193&lt;=25%,AND(H194&gt;=25%,H194&lt;=35%))),"YES", "NO")</f>
        <v>NO</v>
      </c>
      <c r="I198" s="1959">
        <f>IF(H198="YES",5,0)</f>
        <v>0</v>
      </c>
    </row>
    <row r="199" spans="1:9" s="2016" customFormat="1" x14ac:dyDescent="0.3">
      <c r="A199" s="2017"/>
      <c r="I199" s="2018"/>
    </row>
    <row r="200" spans="1:9" s="2016" customFormat="1" x14ac:dyDescent="0.3">
      <c r="A200" s="2017"/>
      <c r="I200" s="2018"/>
    </row>
    <row r="201" spans="1:9" s="2016" customFormat="1" x14ac:dyDescent="0.3">
      <c r="A201" s="1934" t="s">
        <v>1254</v>
      </c>
      <c r="B201" s="1935"/>
      <c r="C201" s="1935"/>
      <c r="D201" s="1935"/>
      <c r="E201" s="1935"/>
      <c r="F201" s="1935"/>
      <c r="G201" s="1935"/>
      <c r="H201" s="1935"/>
      <c r="I201" s="1960"/>
    </row>
    <row r="202" spans="1:9" s="2016" customFormat="1" ht="34.5" customHeight="1" x14ac:dyDescent="0.3">
      <c r="A202" s="2539" t="s">
        <v>1255</v>
      </c>
      <c r="B202" s="2540"/>
      <c r="C202" s="2540"/>
      <c r="D202" s="2540"/>
      <c r="E202" s="2540"/>
      <c r="F202" s="2540"/>
      <c r="G202" s="2540"/>
      <c r="H202" s="2086"/>
      <c r="I202" s="1961"/>
    </row>
    <row r="203" spans="1:9" s="2016" customFormat="1" ht="26" x14ac:dyDescent="0.3">
      <c r="A203" s="1962" t="s">
        <v>1180</v>
      </c>
      <c r="B203" s="1938" t="s">
        <v>1181</v>
      </c>
      <c r="C203" s="1938"/>
      <c r="D203" s="1938"/>
      <c r="E203" s="1938" t="s">
        <v>1172</v>
      </c>
      <c r="F203" s="1938" t="s">
        <v>1196</v>
      </c>
      <c r="G203" s="1963"/>
      <c r="H203" s="1963"/>
      <c r="I203" s="1939" t="s">
        <v>1176</v>
      </c>
    </row>
    <row r="204" spans="1:9" s="2016" customFormat="1" ht="27" customHeight="1" x14ac:dyDescent="0.3">
      <c r="A204" s="1964">
        <f>B13</f>
        <v>0</v>
      </c>
      <c r="B204" s="2540" t="s">
        <v>1182</v>
      </c>
      <c r="C204" s="2540"/>
      <c r="D204" s="2540"/>
      <c r="E204" s="2540"/>
      <c r="F204" s="2540"/>
      <c r="G204" s="2541" t="s">
        <v>1256</v>
      </c>
      <c r="H204" s="2541"/>
      <c r="I204" s="1965">
        <f>IF(SUM(I205:I209)&gt;20,20,SUM(I205:I209))</f>
        <v>0</v>
      </c>
    </row>
    <row r="205" spans="1:9" s="2016" customFormat="1" ht="39" customHeight="1" x14ac:dyDescent="0.3">
      <c r="A205" s="2087"/>
      <c r="B205" s="2537" t="s">
        <v>1257</v>
      </c>
      <c r="C205" s="2537"/>
      <c r="D205" s="2537"/>
      <c r="E205" s="2088">
        <f>IFERROR(A205/$B$8, 0)</f>
        <v>0</v>
      </c>
      <c r="F205" s="1966"/>
      <c r="G205" s="2089"/>
      <c r="H205" s="2090"/>
      <c r="I205" s="1967">
        <f>IF(A205&gt;0,IF((I202&gt;="YES"),IF(A205*3&gt;20, 20, A205*3),IF(A205*2&gt;15,15,A205*2)),0)</f>
        <v>0</v>
      </c>
    </row>
    <row r="206" spans="1:9" s="2016" customFormat="1" ht="27" customHeight="1" x14ac:dyDescent="0.3">
      <c r="A206" s="2087"/>
      <c r="B206" s="2537" t="s">
        <v>1184</v>
      </c>
      <c r="C206" s="2537"/>
      <c r="D206" s="2537"/>
      <c r="E206" s="2088">
        <f>IFERROR(A206/$A$204, 0)</f>
        <v>0</v>
      </c>
      <c r="F206" s="1966" t="str">
        <f>IF(E206&gt;=0.2, "YES", "NO")</f>
        <v>NO</v>
      </c>
      <c r="G206" s="2089"/>
      <c r="H206" s="2090"/>
      <c r="I206" s="1968">
        <f>IF(F206="Yes",2,0)</f>
        <v>0</v>
      </c>
    </row>
    <row r="207" spans="1:9" s="2016" customFormat="1" ht="27" customHeight="1" x14ac:dyDescent="0.3">
      <c r="A207" s="2087"/>
      <c r="B207" s="2542" t="s">
        <v>1185</v>
      </c>
      <c r="C207" s="2542"/>
      <c r="D207" s="2542"/>
      <c r="E207" s="2088">
        <f>IFERROR(A207/$A$204, 0)</f>
        <v>0</v>
      </c>
      <c r="F207" s="1966" t="str">
        <f>IF(E207&gt;=0.2, "YES", "NO")</f>
        <v>NO</v>
      </c>
      <c r="G207" s="2089"/>
      <c r="H207" s="2090"/>
      <c r="I207" s="1968">
        <f>IF(F207="Yes",2,0)</f>
        <v>0</v>
      </c>
    </row>
    <row r="208" spans="1:9" s="2016" customFormat="1" ht="27" customHeight="1" x14ac:dyDescent="0.3">
      <c r="A208" s="2087"/>
      <c r="B208" s="2537" t="s">
        <v>1362</v>
      </c>
      <c r="C208" s="2537"/>
      <c r="D208" s="2537"/>
      <c r="E208" s="2088">
        <f>IFERROR(A208/$A$204, 0)</f>
        <v>0</v>
      </c>
      <c r="F208" s="1966" t="str">
        <f>IF(E208&gt;=0.1, "YES", "NO")</f>
        <v>NO</v>
      </c>
      <c r="G208" s="2089"/>
      <c r="H208" s="2090"/>
      <c r="I208" s="1968">
        <f>IF(F208="Yes",2,0)</f>
        <v>0</v>
      </c>
    </row>
    <row r="209" spans="1:11" s="2016" customFormat="1" ht="27" customHeight="1" thickBot="1" x14ac:dyDescent="0.35">
      <c r="A209" s="2091"/>
      <c r="B209" s="2538" t="s">
        <v>1186</v>
      </c>
      <c r="C209" s="2538"/>
      <c r="D209" s="2538"/>
      <c r="E209" s="2092">
        <f>IFERROR(A209/$A$204, 0)</f>
        <v>0</v>
      </c>
      <c r="F209" s="1969" t="str">
        <f>IF(E209&gt;=0.1, "YES", "NO")</f>
        <v>NO</v>
      </c>
      <c r="G209" s="2093"/>
      <c r="H209" s="2094"/>
      <c r="I209" s="1970">
        <f>IF(F209="Yes",2,0)</f>
        <v>0</v>
      </c>
    </row>
    <row r="210" spans="1:11" s="2016" customFormat="1" x14ac:dyDescent="0.3"/>
    <row r="211" spans="1:11" ht="17.25" customHeight="1" thickBot="1" x14ac:dyDescent="0.35"/>
    <row r="212" spans="1:11" ht="24" customHeight="1" thickBot="1" x14ac:dyDescent="0.4">
      <c r="A212" s="1971" t="s">
        <v>1258</v>
      </c>
      <c r="B212" s="2095"/>
      <c r="C212" s="2095"/>
      <c r="D212" s="2095"/>
      <c r="E212" s="2095"/>
      <c r="F212" s="2095"/>
      <c r="G212" s="2095"/>
      <c r="H212" s="2095"/>
      <c r="I212" s="2096"/>
      <c r="J212" s="2016"/>
      <c r="K212" s="2016"/>
    </row>
    <row r="213" spans="1:11" x14ac:dyDescent="0.3">
      <c r="A213" s="2531" t="s">
        <v>1259</v>
      </c>
      <c r="B213" s="2532"/>
      <c r="C213" s="2532"/>
      <c r="D213" s="2532"/>
      <c r="E213" s="2532"/>
      <c r="F213" s="2532"/>
      <c r="G213" s="2532"/>
      <c r="H213" s="2532"/>
      <c r="I213" s="2533"/>
      <c r="J213" s="2016"/>
      <c r="K213" s="1929" t="s">
        <v>1169</v>
      </c>
    </row>
    <row r="214" spans="1:11" ht="19" thickBot="1" x14ac:dyDescent="0.5">
      <c r="A214" s="2017"/>
      <c r="B214" s="2016"/>
      <c r="C214" s="2016"/>
      <c r="D214" s="2016"/>
      <c r="E214" s="2016"/>
      <c r="F214" s="2016"/>
      <c r="G214" s="2016"/>
      <c r="H214" s="2016"/>
      <c r="I214" s="2018"/>
      <c r="J214" s="2016"/>
      <c r="K214" s="1933">
        <f>IF((I215+I240+I245)&gt;35,35,I215+I240+I245)</f>
        <v>0</v>
      </c>
    </row>
    <row r="215" spans="1:11" ht="15.5" x14ac:dyDescent="0.35">
      <c r="A215" s="1972" t="s">
        <v>1260</v>
      </c>
      <c r="B215" s="1938"/>
      <c r="C215" s="1938"/>
      <c r="D215" s="1938"/>
      <c r="E215" s="1938"/>
      <c r="F215" s="1938"/>
      <c r="G215" s="1938" t="s">
        <v>1196</v>
      </c>
      <c r="H215" s="1973" t="s">
        <v>1123</v>
      </c>
      <c r="I215" s="1974">
        <f>IF(SUM(I216:I238)&gt;25,25,SUM(I216:I238))</f>
        <v>0</v>
      </c>
      <c r="J215" s="2016"/>
      <c r="K215" s="2016"/>
    </row>
    <row r="216" spans="1:11" ht="14.5" x14ac:dyDescent="0.3">
      <c r="A216" s="1975" t="s">
        <v>1261</v>
      </c>
      <c r="B216" s="2097"/>
      <c r="C216" s="2097"/>
      <c r="D216" s="2097"/>
      <c r="E216" s="2097"/>
      <c r="F216" s="2097"/>
      <c r="G216" s="2097"/>
      <c r="H216" s="2097"/>
      <c r="I216" s="1976">
        <f>IF(AND(G217="yes",G218="yes",G219="yes",G220="yes",G221="yes",G222="yes"),15,0)</f>
        <v>0</v>
      </c>
      <c r="J216" s="2016"/>
      <c r="K216" s="2016"/>
    </row>
    <row r="217" spans="1:11" ht="14.5" x14ac:dyDescent="0.35">
      <c r="A217" s="2098" t="s">
        <v>1262</v>
      </c>
      <c r="B217" s="2099"/>
      <c r="C217" s="2099"/>
      <c r="D217" s="2099"/>
      <c r="E217" s="2099"/>
      <c r="F217" s="2099"/>
      <c r="G217" s="1876"/>
      <c r="H217" s="2099"/>
      <c r="I217" s="1977"/>
      <c r="J217" s="2016"/>
      <c r="K217" s="2016"/>
    </row>
    <row r="218" spans="1:11" ht="14.5" x14ac:dyDescent="0.35">
      <c r="A218" s="2098" t="s">
        <v>1263</v>
      </c>
      <c r="B218" s="2099"/>
      <c r="C218" s="2099"/>
      <c r="D218" s="2099"/>
      <c r="E218" s="2099"/>
      <c r="F218" s="2099"/>
      <c r="G218" s="1876"/>
      <c r="H218" s="2099"/>
      <c r="I218" s="1977"/>
      <c r="J218" s="2016"/>
      <c r="K218" s="2016"/>
    </row>
    <row r="219" spans="1:11" ht="14.5" x14ac:dyDescent="0.35">
      <c r="A219" s="2098" t="s">
        <v>1264</v>
      </c>
      <c r="B219" s="2099"/>
      <c r="C219" s="2099"/>
      <c r="D219" s="2099"/>
      <c r="E219" s="2099"/>
      <c r="F219" s="2099"/>
      <c r="G219" s="1876"/>
      <c r="H219" s="2099"/>
      <c r="I219" s="1977"/>
      <c r="J219" s="2016"/>
      <c r="K219" s="2016"/>
    </row>
    <row r="220" spans="1:11" ht="14.5" x14ac:dyDescent="0.35">
      <c r="A220" s="2098" t="s">
        <v>1265</v>
      </c>
      <c r="B220" s="2099"/>
      <c r="C220" s="2099"/>
      <c r="D220" s="2099"/>
      <c r="E220" s="2099"/>
      <c r="F220" s="2099"/>
      <c r="G220" s="1876"/>
      <c r="H220" s="2099"/>
      <c r="I220" s="1977"/>
      <c r="J220" s="2016"/>
      <c r="K220" s="2016"/>
    </row>
    <row r="221" spans="1:11" ht="14.5" x14ac:dyDescent="0.35">
      <c r="A221" s="2098" t="s">
        <v>1266</v>
      </c>
      <c r="B221" s="2099"/>
      <c r="C221" s="2099"/>
      <c r="D221" s="2099"/>
      <c r="E221" s="2099"/>
      <c r="F221" s="2099"/>
      <c r="G221" s="1876"/>
      <c r="H221" s="2099"/>
      <c r="I221" s="1977"/>
      <c r="J221" s="2016"/>
      <c r="K221" s="2016"/>
    </row>
    <row r="222" spans="1:11" ht="15" thickBot="1" x14ac:dyDescent="0.4">
      <c r="A222" s="2100" t="s">
        <v>1267</v>
      </c>
      <c r="B222" s="2101"/>
      <c r="C222" s="2101"/>
      <c r="D222" s="2101"/>
      <c r="E222" s="2101"/>
      <c r="F222" s="2101"/>
      <c r="G222" s="1978"/>
      <c r="H222" s="2101"/>
      <c r="I222" s="1979"/>
      <c r="J222" s="2016"/>
      <c r="K222" s="2016"/>
    </row>
    <row r="223" spans="1:11" ht="14.5" x14ac:dyDescent="0.3">
      <c r="A223" s="1980" t="s">
        <v>1268</v>
      </c>
      <c r="B223" s="2097"/>
      <c r="C223" s="2097"/>
      <c r="D223" s="2097"/>
      <c r="E223" s="2097"/>
      <c r="F223" s="2097"/>
      <c r="G223" s="2097"/>
      <c r="H223" s="2097"/>
      <c r="I223" s="1976">
        <f>IF(AND(G224="yes",G225="yes",G226="yes",G227="yes",G228="yes",G229="yes",G230="yes"),10,0)</f>
        <v>0</v>
      </c>
      <c r="J223" s="2016"/>
      <c r="K223" s="2016"/>
    </row>
    <row r="224" spans="1:11" ht="14.5" x14ac:dyDescent="0.35">
      <c r="A224" s="2098" t="s">
        <v>1269</v>
      </c>
      <c r="B224" s="2099"/>
      <c r="C224" s="2099"/>
      <c r="D224" s="2099"/>
      <c r="E224" s="2099"/>
      <c r="F224" s="2099"/>
      <c r="G224" s="1981" t="str">
        <f>IF(AND(G217="YES", G218 ="YES", G219="YES",G220="YES", G221="YES",G222="YES"),"YES","NO")</f>
        <v>NO</v>
      </c>
      <c r="H224" s="2099"/>
      <c r="I224" s="1977"/>
      <c r="J224" s="2016"/>
      <c r="K224" s="2016"/>
    </row>
    <row r="225" spans="1:11" ht="14.5" x14ac:dyDescent="0.35">
      <c r="A225" s="2098" t="s">
        <v>1270</v>
      </c>
      <c r="B225" s="2099"/>
      <c r="C225" s="2099"/>
      <c r="D225" s="2099"/>
      <c r="E225" s="2099"/>
      <c r="F225" s="2099"/>
      <c r="G225" s="1876"/>
      <c r="H225" s="2099"/>
      <c r="I225" s="1977"/>
      <c r="J225" s="2016"/>
      <c r="K225" s="2016"/>
    </row>
    <row r="226" spans="1:11" ht="14.5" x14ac:dyDescent="0.35">
      <c r="A226" s="2098" t="s">
        <v>1271</v>
      </c>
      <c r="B226" s="2099"/>
      <c r="C226" s="2099"/>
      <c r="D226" s="2099"/>
      <c r="E226" s="2099"/>
      <c r="F226" s="2099"/>
      <c r="G226" s="1876"/>
      <c r="H226" s="2099"/>
      <c r="I226" s="1977"/>
      <c r="J226" s="2016"/>
      <c r="K226" s="2016"/>
    </row>
    <row r="227" spans="1:11" ht="14.5" x14ac:dyDescent="0.35">
      <c r="A227" s="2098" t="s">
        <v>1272</v>
      </c>
      <c r="B227" s="2099"/>
      <c r="C227" s="2099"/>
      <c r="D227" s="2099"/>
      <c r="E227" s="2099"/>
      <c r="F227" s="2099"/>
      <c r="G227" s="1876"/>
      <c r="H227" s="2099"/>
      <c r="I227" s="1977"/>
      <c r="J227" s="2016"/>
      <c r="K227" s="2016"/>
    </row>
    <row r="228" spans="1:11" ht="14.5" x14ac:dyDescent="0.35">
      <c r="A228" s="2098" t="s">
        <v>1273</v>
      </c>
      <c r="B228" s="2099"/>
      <c r="C228" s="2099"/>
      <c r="D228" s="2099"/>
      <c r="E228" s="2099"/>
      <c r="F228" s="2099"/>
      <c r="G228" s="1876"/>
      <c r="H228" s="2099"/>
      <c r="I228" s="1977"/>
      <c r="J228" s="2016"/>
      <c r="K228" s="2016"/>
    </row>
    <row r="229" spans="1:11" ht="14.5" x14ac:dyDescent="0.35">
      <c r="A229" s="2098" t="s">
        <v>1274</v>
      </c>
      <c r="B229" s="2099"/>
      <c r="C229" s="2099"/>
      <c r="D229" s="2099"/>
      <c r="E229" s="2099"/>
      <c r="F229" s="2099"/>
      <c r="G229" s="1876"/>
      <c r="H229" s="2099"/>
      <c r="I229" s="1977"/>
      <c r="J229" s="2016"/>
      <c r="K229" s="2016"/>
    </row>
    <row r="230" spans="1:11" ht="15" thickBot="1" x14ac:dyDescent="0.4">
      <c r="A230" s="2100" t="s">
        <v>1275</v>
      </c>
      <c r="B230" s="2101"/>
      <c r="C230" s="2101"/>
      <c r="D230" s="2101"/>
      <c r="E230" s="2101"/>
      <c r="F230" s="2101"/>
      <c r="G230" s="1978"/>
      <c r="H230" s="2101"/>
      <c r="I230" s="1979"/>
      <c r="J230" s="2016"/>
      <c r="K230" s="2016"/>
    </row>
    <row r="231" spans="1:11" ht="14.5" x14ac:dyDescent="0.3">
      <c r="A231" s="1980" t="s">
        <v>1276</v>
      </c>
      <c r="B231" s="2097"/>
      <c r="C231" s="2097"/>
      <c r="D231" s="2097"/>
      <c r="E231" s="2097"/>
      <c r="F231" s="2097"/>
      <c r="G231" s="2097"/>
      <c r="H231" s="2097"/>
      <c r="I231" s="1976">
        <f>IF(AND(G232="yes",G233="yes",G234="yes",G235="yes",G236="yes",G237="yes",G238="yes"),5,0)</f>
        <v>0</v>
      </c>
      <c r="J231" s="2016"/>
      <c r="K231" s="2016"/>
    </row>
    <row r="232" spans="1:11" ht="14.5" x14ac:dyDescent="0.35">
      <c r="A232" s="2098" t="s">
        <v>1277</v>
      </c>
      <c r="B232" s="2099"/>
      <c r="C232" s="2099"/>
      <c r="D232" s="2099"/>
      <c r="E232" s="2099"/>
      <c r="F232" s="2099"/>
      <c r="G232" s="1981" t="str">
        <f>IF(AND(G224="YES", G225="YES", G226 ="YES", G227="YES",G228="YES", G229="YES",G230="YES"),"YES","NO")</f>
        <v>NO</v>
      </c>
      <c r="H232" s="2099"/>
      <c r="I232" s="1977"/>
      <c r="J232" s="2016"/>
      <c r="K232" s="2016"/>
    </row>
    <row r="233" spans="1:11" ht="14.5" x14ac:dyDescent="0.35">
      <c r="A233" s="2098" t="s">
        <v>1278</v>
      </c>
      <c r="B233" s="2099"/>
      <c r="C233" s="2099"/>
      <c r="D233" s="2099"/>
      <c r="E233" s="2099"/>
      <c r="F233" s="2099"/>
      <c r="G233" s="1876"/>
      <c r="H233" s="2099"/>
      <c r="I233" s="1977"/>
      <c r="J233" s="2016"/>
      <c r="K233" s="2016"/>
    </row>
    <row r="234" spans="1:11" ht="14.5" x14ac:dyDescent="0.35">
      <c r="A234" s="2098" t="s">
        <v>1279</v>
      </c>
      <c r="B234" s="2099"/>
      <c r="C234" s="2099"/>
      <c r="D234" s="2099"/>
      <c r="E234" s="2099"/>
      <c r="F234" s="2099"/>
      <c r="G234" s="1876"/>
      <c r="H234" s="2099"/>
      <c r="I234" s="1977"/>
      <c r="J234" s="2016"/>
      <c r="K234" s="2016"/>
    </row>
    <row r="235" spans="1:11" ht="14.5" x14ac:dyDescent="0.35">
      <c r="A235" s="2098" t="s">
        <v>1280</v>
      </c>
      <c r="B235" s="2099"/>
      <c r="C235" s="2099"/>
      <c r="D235" s="2099"/>
      <c r="E235" s="2099"/>
      <c r="F235" s="2099"/>
      <c r="G235" s="1876"/>
      <c r="H235" s="2099"/>
      <c r="I235" s="1977"/>
      <c r="J235" s="2016"/>
      <c r="K235" s="2016"/>
    </row>
    <row r="236" spans="1:11" ht="14.5" x14ac:dyDescent="0.35">
      <c r="A236" s="2098" t="s">
        <v>1281</v>
      </c>
      <c r="B236" s="2099"/>
      <c r="C236" s="2099"/>
      <c r="D236" s="2099"/>
      <c r="E236" s="2099"/>
      <c r="F236" s="2099"/>
      <c r="G236" s="1876"/>
      <c r="H236" s="2099"/>
      <c r="I236" s="1977"/>
      <c r="J236" s="2016"/>
      <c r="K236" s="2016"/>
    </row>
    <row r="237" spans="1:11" ht="14.5" x14ac:dyDescent="0.35">
      <c r="A237" s="2098" t="s">
        <v>1282</v>
      </c>
      <c r="B237" s="2099"/>
      <c r="C237" s="2099"/>
      <c r="D237" s="2099"/>
      <c r="E237" s="2099"/>
      <c r="F237" s="2099"/>
      <c r="G237" s="1876"/>
      <c r="H237" s="2099"/>
      <c r="I237" s="1977"/>
      <c r="J237" s="2016"/>
      <c r="K237" s="2016"/>
    </row>
    <row r="238" spans="1:11" ht="15" thickBot="1" x14ac:dyDescent="0.4">
      <c r="A238" s="2102" t="s">
        <v>1283</v>
      </c>
      <c r="B238" s="2103"/>
      <c r="C238" s="2103"/>
      <c r="D238" s="2103"/>
      <c r="E238" s="2104"/>
      <c r="F238" s="2105"/>
      <c r="G238" s="1978"/>
      <c r="H238" s="2105"/>
      <c r="I238" s="1982"/>
      <c r="J238" s="2016"/>
      <c r="K238" s="2016"/>
    </row>
    <row r="239" spans="1:11" x14ac:dyDescent="0.3">
      <c r="A239" s="2017"/>
      <c r="B239" s="2016"/>
      <c r="C239" s="2016"/>
      <c r="D239" s="2016"/>
      <c r="E239" s="2016"/>
      <c r="F239" s="2016"/>
      <c r="G239" s="2016"/>
      <c r="H239" s="2016"/>
      <c r="I239" s="2018"/>
      <c r="J239" s="2016"/>
      <c r="K239" s="2016"/>
    </row>
    <row r="240" spans="1:11" ht="15.5" x14ac:dyDescent="0.3">
      <c r="A240" s="1972" t="s">
        <v>1284</v>
      </c>
      <c r="B240" s="1938"/>
      <c r="C240" s="1938"/>
      <c r="D240" s="1938"/>
      <c r="E240" s="1938"/>
      <c r="F240" s="1938"/>
      <c r="G240" s="1938" t="s">
        <v>1196</v>
      </c>
      <c r="H240" s="1973" t="s">
        <v>1123</v>
      </c>
      <c r="I240" s="1976">
        <f>IF(SUM(I241:I243)&gt;15,15,SUM(I241:I243))</f>
        <v>0</v>
      </c>
      <c r="J240" s="2016"/>
      <c r="K240" s="2016"/>
    </row>
    <row r="241" spans="1:11" ht="14.5" x14ac:dyDescent="0.35">
      <c r="A241" s="2106" t="s">
        <v>1285</v>
      </c>
      <c r="B241" s="2097"/>
      <c r="C241" s="2097"/>
      <c r="D241" s="2097"/>
      <c r="E241" s="2097"/>
      <c r="F241" s="2097"/>
      <c r="G241" s="1876"/>
      <c r="H241" s="2097"/>
      <c r="I241" s="1983">
        <f>IF(G241="YES",10,0)</f>
        <v>0</v>
      </c>
      <c r="J241" s="2016"/>
      <c r="K241" s="2016"/>
    </row>
    <row r="242" spans="1:11" ht="14.5" x14ac:dyDescent="0.35">
      <c r="A242" s="2107" t="s">
        <v>1286</v>
      </c>
      <c r="B242" s="2089"/>
      <c r="C242" s="2089"/>
      <c r="D242" s="2089"/>
      <c r="E242" s="2089"/>
      <c r="F242" s="2089"/>
      <c r="G242" s="1876"/>
      <c r="H242" s="2089"/>
      <c r="I242" s="1977">
        <f>IF(G242="YES",10,0)</f>
        <v>0</v>
      </c>
      <c r="J242" s="2016"/>
      <c r="K242" s="2016"/>
    </row>
    <row r="243" spans="1:11" ht="15" thickBot="1" x14ac:dyDescent="0.4">
      <c r="A243" s="2108" t="s">
        <v>1287</v>
      </c>
      <c r="B243" s="2109"/>
      <c r="C243" s="2109"/>
      <c r="D243" s="2109"/>
      <c r="E243" s="2110"/>
      <c r="F243" s="2094"/>
      <c r="G243" s="1978"/>
      <c r="H243" s="2094"/>
      <c r="I243" s="1984">
        <f>IF(G243="YES",5,0)</f>
        <v>0</v>
      </c>
      <c r="J243" s="2016"/>
      <c r="K243" s="2016"/>
    </row>
    <row r="244" spans="1:11" ht="13.5" thickBot="1" x14ac:dyDescent="0.35">
      <c r="A244" s="2016"/>
      <c r="B244" s="2016"/>
      <c r="C244" s="2016"/>
      <c r="D244" s="2016"/>
      <c r="E244" s="2016"/>
      <c r="F244" s="2016"/>
      <c r="G244" s="2016"/>
      <c r="H244" s="2016"/>
      <c r="I244" s="2016"/>
      <c r="J244" s="2016"/>
      <c r="K244" s="2016"/>
    </row>
    <row r="245" spans="1:11" ht="15.5" x14ac:dyDescent="0.3">
      <c r="A245" s="1985" t="s">
        <v>1288</v>
      </c>
      <c r="B245" s="1986"/>
      <c r="C245" s="1986"/>
      <c r="D245" s="1986"/>
      <c r="E245" s="1986"/>
      <c r="F245" s="1986"/>
      <c r="G245" s="1986" t="s">
        <v>1196</v>
      </c>
      <c r="H245" s="1987" t="s">
        <v>1123</v>
      </c>
      <c r="I245" s="1988">
        <f>IF(SUM(I246:I247)&gt;5,5,SUM(I246:I247))</f>
        <v>0</v>
      </c>
      <c r="J245" s="2016"/>
      <c r="K245" s="2016"/>
    </row>
    <row r="246" spans="1:11" ht="14.5" x14ac:dyDescent="0.35">
      <c r="A246" s="2098" t="s">
        <v>1289</v>
      </c>
      <c r="B246" s="2099"/>
      <c r="C246" s="2099"/>
      <c r="D246" s="2099"/>
      <c r="E246" s="2099"/>
      <c r="F246" s="1981"/>
      <c r="G246" s="1876"/>
      <c r="H246" s="2099"/>
      <c r="I246" s="1983">
        <f>IF(G246="YES",3,0)</f>
        <v>0</v>
      </c>
      <c r="J246" s="2016"/>
      <c r="K246" s="2016"/>
    </row>
    <row r="247" spans="1:11" ht="15" thickBot="1" x14ac:dyDescent="0.4">
      <c r="A247" s="2108" t="s">
        <v>1290</v>
      </c>
      <c r="B247" s="2109"/>
      <c r="C247" s="2109"/>
      <c r="D247" s="2109"/>
      <c r="E247" s="2110"/>
      <c r="F247" s="2094"/>
      <c r="G247" s="1978"/>
      <c r="H247" s="2094"/>
      <c r="I247" s="1984">
        <f>IF(G247="YES",3,0)</f>
        <v>0</v>
      </c>
      <c r="J247" s="2016"/>
      <c r="K247" s="2016"/>
    </row>
    <row r="248" spans="1:11" x14ac:dyDescent="0.3">
      <c r="A248" s="2016"/>
      <c r="B248" s="2016"/>
      <c r="C248" s="2016"/>
      <c r="D248" s="2016"/>
      <c r="E248" s="2016"/>
      <c r="F248" s="2016"/>
      <c r="G248" s="2016"/>
      <c r="H248" s="2016"/>
      <c r="I248" s="2016"/>
      <c r="J248" s="2016"/>
      <c r="K248" s="2016"/>
    </row>
    <row r="249" spans="1:11" x14ac:dyDescent="0.3">
      <c r="A249" s="2016"/>
      <c r="B249" s="2016"/>
      <c r="C249" s="2016"/>
      <c r="D249" s="2016"/>
      <c r="E249" s="2016"/>
      <c r="F249" s="2016"/>
      <c r="G249" s="2016"/>
      <c r="H249" s="2016"/>
      <c r="I249" s="2016"/>
      <c r="J249" s="2016"/>
      <c r="K249" s="2016"/>
    </row>
    <row r="250" spans="1:11" ht="15" thickBot="1" x14ac:dyDescent="0.4">
      <c r="A250" s="2124" t="s">
        <v>1363</v>
      </c>
      <c r="B250" s="2125"/>
      <c r="C250" s="2125"/>
      <c r="D250" s="2125"/>
      <c r="E250" s="2125"/>
      <c r="F250" s="2125"/>
      <c r="G250" s="2125"/>
      <c r="H250" s="2125"/>
      <c r="I250" s="2126"/>
    </row>
    <row r="251" spans="1:11" ht="24" customHeight="1" x14ac:dyDescent="0.3">
      <c r="A251" s="2552" t="s">
        <v>1194</v>
      </c>
      <c r="B251" s="2553"/>
      <c r="C251" s="2553"/>
      <c r="D251" s="2553"/>
      <c r="E251" s="2553"/>
      <c r="F251" s="2553"/>
      <c r="G251" s="2553"/>
      <c r="H251" s="2553"/>
      <c r="I251" s="2554"/>
      <c r="K251" s="1891" t="s">
        <v>1169</v>
      </c>
    </row>
    <row r="252" spans="1:11" ht="19" thickBot="1" x14ac:dyDescent="0.5">
      <c r="A252" s="1994"/>
      <c r="I252" s="1995"/>
      <c r="K252" s="1895">
        <f>IF(SUM(I254:I262)&gt;10, 10, SUM(I254:I262))</f>
        <v>0</v>
      </c>
    </row>
    <row r="253" spans="1:11" x14ac:dyDescent="0.3">
      <c r="A253" s="1914" t="s">
        <v>1195</v>
      </c>
      <c r="B253" s="1898"/>
      <c r="C253" s="1898"/>
      <c r="D253" s="1898"/>
      <c r="E253" s="1898"/>
      <c r="F253" s="1898" t="s">
        <v>1196</v>
      </c>
      <c r="G253" s="1899" t="s">
        <v>1174</v>
      </c>
      <c r="H253" s="1899"/>
      <c r="I253" s="1900" t="s">
        <v>1176</v>
      </c>
    </row>
    <row r="254" spans="1:11" x14ac:dyDescent="0.3">
      <c r="A254" s="2075" t="s">
        <v>1234</v>
      </c>
      <c r="B254" s="2076"/>
      <c r="C254" s="2076"/>
      <c r="D254" s="2076"/>
      <c r="E254" s="2076"/>
      <c r="F254" s="1876"/>
      <c r="G254" s="2076">
        <f t="shared" ref="G254:G262" si="11">IF(F254="yes",10,0)</f>
        <v>0</v>
      </c>
      <c r="H254" s="2076"/>
      <c r="I254" s="1926">
        <f>H254+G254</f>
        <v>0</v>
      </c>
    </row>
    <row r="255" spans="1:11" x14ac:dyDescent="0.3">
      <c r="A255" s="2052" t="s">
        <v>1235</v>
      </c>
      <c r="B255" s="2053"/>
      <c r="C255" s="2053"/>
      <c r="D255" s="2053"/>
      <c r="E255" s="2053"/>
      <c r="F255" s="1876"/>
      <c r="G255" s="2053">
        <f t="shared" si="11"/>
        <v>0</v>
      </c>
      <c r="H255" s="2053"/>
      <c r="I255" s="1916">
        <f t="shared" ref="I255:I262" si="12">H255+G255</f>
        <v>0</v>
      </c>
    </row>
    <row r="256" spans="1:11" x14ac:dyDescent="0.3">
      <c r="A256" s="2052" t="s">
        <v>1236</v>
      </c>
      <c r="B256" s="2053"/>
      <c r="C256" s="2053"/>
      <c r="D256" s="2053"/>
      <c r="E256" s="2053"/>
      <c r="F256" s="1876"/>
      <c r="G256" s="2053">
        <f t="shared" si="11"/>
        <v>0</v>
      </c>
      <c r="H256" s="2053"/>
      <c r="I256" s="1916">
        <f t="shared" si="12"/>
        <v>0</v>
      </c>
    </row>
    <row r="257" spans="1:11" x14ac:dyDescent="0.3">
      <c r="A257" s="2052" t="s">
        <v>1237</v>
      </c>
      <c r="B257" s="2053"/>
      <c r="C257" s="2053"/>
      <c r="D257" s="2053"/>
      <c r="E257" s="2053"/>
      <c r="F257" s="1876"/>
      <c r="G257" s="2053">
        <f t="shared" si="11"/>
        <v>0</v>
      </c>
      <c r="H257" s="2053"/>
      <c r="I257" s="1916">
        <f t="shared" si="12"/>
        <v>0</v>
      </c>
    </row>
    <row r="258" spans="1:11" x14ac:dyDescent="0.3">
      <c r="A258" s="2052" t="s">
        <v>1238</v>
      </c>
      <c r="B258" s="2053"/>
      <c r="C258" s="2053"/>
      <c r="D258" s="2053"/>
      <c r="E258" s="2053"/>
      <c r="F258" s="1876"/>
      <c r="G258" s="2053">
        <f t="shared" si="11"/>
        <v>0</v>
      </c>
      <c r="H258" s="2053"/>
      <c r="I258" s="1916">
        <f t="shared" si="12"/>
        <v>0</v>
      </c>
    </row>
    <row r="259" spans="1:11" x14ac:dyDescent="0.3">
      <c r="A259" s="2052" t="s">
        <v>1239</v>
      </c>
      <c r="B259" s="2053"/>
      <c r="C259" s="2053"/>
      <c r="D259" s="2053"/>
      <c r="E259" s="2053"/>
      <c r="F259" s="1876"/>
      <c r="G259" s="2053">
        <f t="shared" si="11"/>
        <v>0</v>
      </c>
      <c r="H259" s="2053"/>
      <c r="I259" s="1916">
        <f t="shared" si="12"/>
        <v>0</v>
      </c>
    </row>
    <row r="260" spans="1:11" x14ac:dyDescent="0.3">
      <c r="A260" s="2052" t="s">
        <v>1240</v>
      </c>
      <c r="B260" s="2053"/>
      <c r="C260" s="2053"/>
      <c r="D260" s="2053"/>
      <c r="E260" s="2053"/>
      <c r="F260" s="1876"/>
      <c r="G260" s="2053">
        <f t="shared" si="11"/>
        <v>0</v>
      </c>
      <c r="H260" s="2053"/>
      <c r="I260" s="1916">
        <f t="shared" si="12"/>
        <v>0</v>
      </c>
    </row>
    <row r="261" spans="1:11" x14ac:dyDescent="0.3">
      <c r="A261" s="2052" t="s">
        <v>1241</v>
      </c>
      <c r="B261" s="2053"/>
      <c r="C261" s="2053"/>
      <c r="D261" s="2053"/>
      <c r="E261" s="2053"/>
      <c r="F261" s="1876"/>
      <c r="G261" s="2053">
        <f t="shared" si="11"/>
        <v>0</v>
      </c>
      <c r="H261" s="2053"/>
      <c r="I261" s="1916">
        <f t="shared" si="12"/>
        <v>0</v>
      </c>
    </row>
    <row r="262" spans="1:11" x14ac:dyDescent="0.3">
      <c r="A262" s="2052" t="s">
        <v>1242</v>
      </c>
      <c r="B262" s="2053"/>
      <c r="C262" s="2053"/>
      <c r="D262" s="2053"/>
      <c r="E262" s="2053"/>
      <c r="F262" s="1876"/>
      <c r="G262" s="2053">
        <f t="shared" si="11"/>
        <v>0</v>
      </c>
      <c r="H262" s="2053"/>
      <c r="I262" s="1916">
        <f t="shared" si="12"/>
        <v>0</v>
      </c>
    </row>
    <row r="263" spans="1:11" ht="3" customHeight="1" thickBot="1" x14ac:dyDescent="0.4">
      <c r="A263" s="2077"/>
      <c r="B263" s="2078"/>
      <c r="C263" s="2078"/>
      <c r="D263" s="2078"/>
      <c r="E263" s="2036"/>
      <c r="F263" s="1927"/>
      <c r="G263" s="2037"/>
      <c r="H263" s="2038"/>
      <c r="I263" s="1907"/>
    </row>
    <row r="265" spans="1:11" ht="13.5" thickBot="1" x14ac:dyDescent="0.35">
      <c r="A265" s="2016"/>
      <c r="B265" s="2016"/>
      <c r="C265" s="2016"/>
      <c r="D265" s="2016"/>
      <c r="E265" s="2016"/>
      <c r="F265" s="2016"/>
      <c r="G265" s="2016"/>
      <c r="H265" s="2016"/>
      <c r="I265" s="2016"/>
      <c r="J265" s="2016"/>
      <c r="K265" s="2016"/>
    </row>
    <row r="266" spans="1:11" ht="15" thickBot="1" x14ac:dyDescent="0.4">
      <c r="A266" s="1971" t="s">
        <v>1364</v>
      </c>
      <c r="B266" s="2095"/>
      <c r="C266" s="2095"/>
      <c r="D266" s="2095"/>
      <c r="E266" s="2095"/>
      <c r="F266" s="2095"/>
      <c r="G266" s="2095"/>
      <c r="H266" s="2095"/>
      <c r="I266" s="2096"/>
      <c r="J266" s="2016"/>
      <c r="K266" s="2016"/>
    </row>
    <row r="267" spans="1:11" x14ac:dyDescent="0.3">
      <c r="A267" s="2531" t="s">
        <v>1291</v>
      </c>
      <c r="B267" s="2532"/>
      <c r="C267" s="2532"/>
      <c r="D267" s="2532"/>
      <c r="E267" s="2532"/>
      <c r="F267" s="2532"/>
      <c r="G267" s="2532"/>
      <c r="H267" s="2532"/>
      <c r="I267" s="2533"/>
      <c r="J267" s="2016"/>
      <c r="K267" s="1929" t="s">
        <v>1169</v>
      </c>
    </row>
    <row r="268" spans="1:11" ht="19" thickBot="1" x14ac:dyDescent="0.5">
      <c r="A268" s="2017"/>
      <c r="B268" s="2016"/>
      <c r="C268" s="2016"/>
      <c r="D268" s="2016"/>
      <c r="E268" s="2016"/>
      <c r="F268" s="2016"/>
      <c r="G268" s="2016"/>
      <c r="H268" s="2016"/>
      <c r="I268" s="2018"/>
      <c r="J268" s="2016"/>
      <c r="K268" s="1933">
        <f>IF(I272&gt;20, 20, I272)</f>
        <v>0</v>
      </c>
    </row>
    <row r="269" spans="1:11" x14ac:dyDescent="0.3">
      <c r="A269" s="1989" t="s">
        <v>1195</v>
      </c>
      <c r="B269" s="1938"/>
      <c r="C269" s="1938"/>
      <c r="D269" s="1938"/>
      <c r="E269" s="1938"/>
      <c r="F269" s="1938" t="s">
        <v>1292</v>
      </c>
      <c r="G269" s="1963"/>
      <c r="H269" s="1963"/>
      <c r="I269" s="1939" t="s">
        <v>1176</v>
      </c>
      <c r="J269" s="2016"/>
      <c r="K269" s="2016"/>
    </row>
    <row r="270" spans="1:11" ht="14.5" x14ac:dyDescent="0.35">
      <c r="A270" s="2106" t="s">
        <v>1293</v>
      </c>
      <c r="B270" s="2097"/>
      <c r="C270" s="2097"/>
      <c r="D270" s="2097"/>
      <c r="E270" s="2097"/>
      <c r="F270" s="2111">
        <f>E56</f>
        <v>5</v>
      </c>
      <c r="G270" s="2112"/>
      <c r="H270" s="2097"/>
      <c r="I270" s="1983"/>
      <c r="J270" s="2016"/>
      <c r="K270" s="2016"/>
    </row>
    <row r="271" spans="1:11" ht="14.5" x14ac:dyDescent="0.35">
      <c r="A271" s="2098" t="s">
        <v>1294</v>
      </c>
      <c r="B271" s="2099"/>
      <c r="C271" s="2099"/>
      <c r="D271" s="2099"/>
      <c r="E271" s="2099"/>
      <c r="F271" s="2113">
        <f>E57</f>
        <v>0</v>
      </c>
      <c r="G271" s="2099"/>
      <c r="H271" s="2099"/>
      <c r="I271" s="1977"/>
      <c r="J271" s="2016"/>
      <c r="K271" s="2016"/>
    </row>
    <row r="272" spans="1:11" ht="15" thickBot="1" x14ac:dyDescent="0.4">
      <c r="A272" s="2108" t="s">
        <v>1295</v>
      </c>
      <c r="B272" s="2093"/>
      <c r="C272" s="2093"/>
      <c r="D272" s="2093"/>
      <c r="E272" s="2093"/>
      <c r="F272" s="2094">
        <f>IF(F271&gt;=15,F271-15,0)</f>
        <v>0</v>
      </c>
      <c r="G272" s="1990"/>
      <c r="H272" s="2093"/>
      <c r="I272" s="1984">
        <f>IF(F271&gt;F270,IF(F272/2&gt;=40,20, F272/2),0)</f>
        <v>0</v>
      </c>
      <c r="J272" s="2016"/>
      <c r="K272" s="2016"/>
    </row>
    <row r="273" spans="1:11" x14ac:dyDescent="0.3">
      <c r="A273" s="2016"/>
      <c r="B273" s="2016"/>
      <c r="C273" s="2016"/>
      <c r="D273" s="2016"/>
      <c r="E273" s="2016"/>
      <c r="F273" s="2016"/>
      <c r="G273" s="2016"/>
      <c r="H273" s="2016"/>
      <c r="I273" s="2016"/>
      <c r="J273" s="2016"/>
      <c r="K273" s="2016"/>
    </row>
    <row r="274" spans="1:11" ht="13.5" thickBot="1" x14ac:dyDescent="0.35">
      <c r="A274" s="2016"/>
      <c r="B274" s="2016"/>
      <c r="C274" s="2016"/>
      <c r="D274" s="2016"/>
      <c r="E274" s="2016"/>
      <c r="F274" s="2016"/>
      <c r="G274" s="2016"/>
      <c r="H274" s="2016"/>
      <c r="I274" s="2016"/>
      <c r="J274" s="2016"/>
      <c r="K274" s="2016"/>
    </row>
    <row r="275" spans="1:11" ht="15" thickBot="1" x14ac:dyDescent="0.4">
      <c r="A275" s="1971" t="s">
        <v>1365</v>
      </c>
      <c r="B275" s="2095"/>
      <c r="C275" s="2095"/>
      <c r="D275" s="2095"/>
      <c r="E275" s="2095"/>
      <c r="F275" s="2095"/>
      <c r="G275" s="2095"/>
      <c r="H275" s="2095"/>
      <c r="I275" s="2096"/>
      <c r="J275" s="2016"/>
      <c r="K275" s="2016"/>
    </row>
    <row r="276" spans="1:11" x14ac:dyDescent="0.3">
      <c r="A276" s="2531" t="s">
        <v>1296</v>
      </c>
      <c r="B276" s="2532"/>
      <c r="C276" s="2532"/>
      <c r="D276" s="2532"/>
      <c r="E276" s="2532"/>
      <c r="F276" s="2532"/>
      <c r="G276" s="2532"/>
      <c r="H276" s="2532"/>
      <c r="I276" s="2533"/>
      <c r="J276" s="2016"/>
      <c r="K276" s="1929" t="s">
        <v>1169</v>
      </c>
    </row>
    <row r="277" spans="1:11" ht="19" thickBot="1" x14ac:dyDescent="0.5">
      <c r="A277" s="2017"/>
      <c r="B277" s="2016"/>
      <c r="C277" s="2016"/>
      <c r="D277" s="2016"/>
      <c r="E277" s="2016"/>
      <c r="F277" s="2016"/>
      <c r="G277" s="2016"/>
      <c r="H277" s="2016"/>
      <c r="I277" s="2018"/>
      <c r="J277" s="2016"/>
      <c r="K277" s="1933">
        <f>IF(SUM(I279:I282)&gt;15, 15, SUM(I279:I282))</f>
        <v>0</v>
      </c>
    </row>
    <row r="278" spans="1:11" x14ac:dyDescent="0.3">
      <c r="A278" s="1989" t="s">
        <v>1195</v>
      </c>
      <c r="B278" s="1938"/>
      <c r="C278" s="1938"/>
      <c r="D278" s="1938"/>
      <c r="E278" s="1938"/>
      <c r="F278" s="1938"/>
      <c r="G278" s="1938" t="s">
        <v>1196</v>
      </c>
      <c r="H278" s="1963"/>
      <c r="I278" s="1939" t="s">
        <v>1176</v>
      </c>
      <c r="J278" s="2016"/>
      <c r="K278" s="2016"/>
    </row>
    <row r="279" spans="1:11" ht="14.5" x14ac:dyDescent="0.35">
      <c r="A279" s="2106" t="s">
        <v>1297</v>
      </c>
      <c r="B279" s="2097"/>
      <c r="C279" s="2097"/>
      <c r="D279" s="2097"/>
      <c r="E279" s="2097"/>
      <c r="F279" s="2111"/>
      <c r="G279" s="1876"/>
      <c r="H279" s="2097"/>
      <c r="I279" s="1983">
        <f>IF(G279="YES",10,0)</f>
        <v>0</v>
      </c>
      <c r="J279" s="2016"/>
      <c r="K279" s="2016"/>
    </row>
    <row r="280" spans="1:11" ht="14.5" x14ac:dyDescent="0.35">
      <c r="A280" s="2098" t="s">
        <v>1298</v>
      </c>
      <c r="B280" s="2099"/>
      <c r="C280" s="2099"/>
      <c r="D280" s="2099"/>
      <c r="E280" s="2099"/>
      <c r="F280" s="2113"/>
      <c r="G280" s="1876"/>
      <c r="H280" s="2099"/>
      <c r="I280" s="1977">
        <f>IF(G280="YES",3,0)</f>
        <v>0</v>
      </c>
      <c r="J280" s="2016"/>
      <c r="K280" s="2016"/>
    </row>
    <row r="281" spans="1:11" ht="14.5" x14ac:dyDescent="0.35">
      <c r="A281" s="2098" t="s">
        <v>1299</v>
      </c>
      <c r="B281" s="2099"/>
      <c r="C281" s="2099"/>
      <c r="D281" s="2099"/>
      <c r="E281" s="2099"/>
      <c r="F281" s="2113"/>
      <c r="G281" s="1876"/>
      <c r="H281" s="2099"/>
      <c r="I281" s="1977">
        <f>IF(G281="YES",3,0)</f>
        <v>0</v>
      </c>
      <c r="J281" s="2016"/>
      <c r="K281" s="2016"/>
    </row>
    <row r="282" spans="1:11" ht="15" thickBot="1" x14ac:dyDescent="0.4">
      <c r="A282" s="2108" t="s">
        <v>1300</v>
      </c>
      <c r="B282" s="2109"/>
      <c r="C282" s="2109"/>
      <c r="D282" s="2109"/>
      <c r="E282" s="2110"/>
      <c r="F282" s="2094"/>
      <c r="G282" s="1978"/>
      <c r="H282" s="2094"/>
      <c r="I282" s="1984">
        <f>IF(G282="YES",5,0)</f>
        <v>0</v>
      </c>
      <c r="J282" s="2016"/>
      <c r="K282" s="2016"/>
    </row>
    <row r="283" spans="1:11" x14ac:dyDescent="0.3">
      <c r="A283" s="2016"/>
      <c r="B283" s="2016"/>
      <c r="C283" s="2016"/>
      <c r="D283" s="2016"/>
      <c r="E283" s="2016"/>
      <c r="F283" s="2016"/>
      <c r="G283" s="2016"/>
      <c r="H283" s="2016"/>
      <c r="I283" s="2016"/>
      <c r="J283" s="2016"/>
      <c r="K283" s="2016"/>
    </row>
    <row r="284" spans="1:11" ht="13.5" thickBot="1" x14ac:dyDescent="0.35">
      <c r="A284" s="2016"/>
      <c r="B284" s="2016"/>
      <c r="C284" s="2016"/>
      <c r="D284" s="2016"/>
      <c r="E284" s="2016"/>
      <c r="F284" s="2016"/>
      <c r="G284" s="2016"/>
      <c r="H284" s="2016"/>
      <c r="I284" s="2016"/>
      <c r="J284" s="2016"/>
      <c r="K284" s="2016"/>
    </row>
    <row r="285" spans="1:11" ht="15" thickBot="1" x14ac:dyDescent="0.4">
      <c r="A285" s="1971" t="s">
        <v>1366</v>
      </c>
      <c r="B285" s="2095"/>
      <c r="C285" s="2095"/>
      <c r="D285" s="2095"/>
      <c r="E285" s="2095"/>
      <c r="F285" s="2095"/>
      <c r="G285" s="2095"/>
      <c r="H285" s="2095"/>
      <c r="I285" s="2096"/>
      <c r="J285" s="2016"/>
      <c r="K285" s="2016"/>
    </row>
    <row r="286" spans="1:11" x14ac:dyDescent="0.3">
      <c r="A286" s="2531" t="s">
        <v>1301</v>
      </c>
      <c r="B286" s="2532"/>
      <c r="C286" s="2532"/>
      <c r="D286" s="2532"/>
      <c r="E286" s="2532"/>
      <c r="F286" s="2532"/>
      <c r="G286" s="2532"/>
      <c r="H286" s="2532"/>
      <c r="I286" s="2533"/>
      <c r="J286" s="2016"/>
      <c r="K286" s="1929" t="s">
        <v>1169</v>
      </c>
    </row>
    <row r="287" spans="1:11" ht="19" thickBot="1" x14ac:dyDescent="0.5">
      <c r="A287" s="2017"/>
      <c r="B287" s="2016"/>
      <c r="C287" s="2016"/>
      <c r="D287" s="2016"/>
      <c r="E287" s="2016"/>
      <c r="F287" s="2016"/>
      <c r="G287" s="2016"/>
      <c r="H287" s="2016"/>
      <c r="I287" s="2018"/>
      <c r="J287" s="2016"/>
      <c r="K287" s="1933">
        <f>IF(SUM(I288:I302)&gt;15,15,SUM(I288:I302))</f>
        <v>0</v>
      </c>
    </row>
    <row r="288" spans="1:11" ht="14.5" x14ac:dyDescent="0.3">
      <c r="A288" s="1975" t="s">
        <v>1302</v>
      </c>
      <c r="B288" s="2097"/>
      <c r="C288" s="2097"/>
      <c r="D288" s="2097"/>
      <c r="E288" s="2097"/>
      <c r="F288" s="2097"/>
      <c r="G288" s="2097"/>
      <c r="H288" s="2097"/>
      <c r="I288" s="1976">
        <f>IF(AND(G289="yes",G290="yes"),5,0)</f>
        <v>0</v>
      </c>
      <c r="J288" s="2016"/>
      <c r="K288" s="2016"/>
    </row>
    <row r="289" spans="1:11" ht="14.5" x14ac:dyDescent="0.35">
      <c r="A289" s="2107" t="s">
        <v>1303</v>
      </c>
      <c r="B289" s="2099"/>
      <c r="C289" s="2099"/>
      <c r="D289" s="2099"/>
      <c r="E289" s="2099"/>
      <c r="F289" s="2099"/>
      <c r="G289" s="1876"/>
      <c r="H289" s="2099"/>
      <c r="I289" s="1977"/>
      <c r="J289" s="2016"/>
      <c r="K289" s="2016"/>
    </row>
    <row r="290" spans="1:11" ht="14.5" x14ac:dyDescent="0.35">
      <c r="A290" s="2100" t="s">
        <v>1304</v>
      </c>
      <c r="B290" s="2101"/>
      <c r="C290" s="2101"/>
      <c r="D290" s="2101"/>
      <c r="E290" s="2101"/>
      <c r="F290" s="2101"/>
      <c r="G290" s="1876"/>
      <c r="H290" s="2101"/>
      <c r="I290" s="1979"/>
      <c r="J290" s="2016"/>
      <c r="K290" s="2016"/>
    </row>
    <row r="291" spans="1:11" ht="14.5" x14ac:dyDescent="0.3">
      <c r="A291" s="1980" t="s">
        <v>1305</v>
      </c>
      <c r="B291" s="2097"/>
      <c r="C291" s="2097"/>
      <c r="D291" s="2097"/>
      <c r="E291" s="2097"/>
      <c r="F291" s="2097"/>
      <c r="G291" s="2097"/>
      <c r="H291" s="2097"/>
      <c r="I291" s="1976">
        <f>IF(AND(G292="yes",G296="yes"),3,0)</f>
        <v>0</v>
      </c>
      <c r="J291" s="2016"/>
      <c r="K291" s="2016"/>
    </row>
    <row r="292" spans="1:11" ht="14.5" x14ac:dyDescent="0.35">
      <c r="A292" s="2098" t="s">
        <v>1306</v>
      </c>
      <c r="B292" s="2099"/>
      <c r="C292" s="2099"/>
      <c r="D292" s="2099"/>
      <c r="E292" s="2099"/>
      <c r="F292" s="2099"/>
      <c r="G292" s="1876"/>
      <c r="H292" s="2099"/>
      <c r="I292" s="1977"/>
      <c r="J292" s="2016"/>
      <c r="K292" s="2016"/>
    </row>
    <row r="293" spans="1:11" ht="14.5" x14ac:dyDescent="0.35">
      <c r="A293" s="2098" t="s">
        <v>1307</v>
      </c>
      <c r="B293" s="2099"/>
      <c r="C293" s="2099"/>
      <c r="D293" s="2099"/>
      <c r="E293" s="2099"/>
      <c r="F293" s="2099"/>
      <c r="G293" s="2114">
        <f>I30</f>
        <v>0</v>
      </c>
      <c r="H293" s="2099"/>
      <c r="I293" s="1977"/>
      <c r="J293" s="2016"/>
      <c r="K293" s="2016"/>
    </row>
    <row r="294" spans="1:11" ht="14.5" x14ac:dyDescent="0.35">
      <c r="A294" s="2098" t="s">
        <v>1308</v>
      </c>
      <c r="B294" s="2099"/>
      <c r="C294" s="2099"/>
      <c r="D294" s="2099"/>
      <c r="E294" s="2099"/>
      <c r="F294" s="2099"/>
      <c r="G294" s="1876"/>
      <c r="H294" s="2099"/>
      <c r="I294" s="1977"/>
      <c r="J294" s="2016"/>
      <c r="K294" s="2016"/>
    </row>
    <row r="295" spans="1:11" ht="14.5" x14ac:dyDescent="0.35">
      <c r="A295" s="2098" t="s">
        <v>1309</v>
      </c>
      <c r="B295" s="2099"/>
      <c r="C295" s="2099"/>
      <c r="D295" s="2099"/>
      <c r="E295" s="2099"/>
      <c r="F295" s="2099"/>
      <c r="G295" s="2114">
        <f>E45</f>
        <v>0</v>
      </c>
      <c r="H295" s="2099"/>
      <c r="I295" s="1977"/>
      <c r="J295" s="2016"/>
      <c r="K295" s="2016"/>
    </row>
    <row r="296" spans="1:11" ht="14.5" x14ac:dyDescent="0.35">
      <c r="A296" s="2098" t="s">
        <v>1310</v>
      </c>
      <c r="B296" s="2099"/>
      <c r="C296" s="2099"/>
      <c r="D296" s="2099"/>
      <c r="E296" s="2099"/>
      <c r="F296" s="2099"/>
      <c r="G296" s="1981" t="str">
        <f>IF(G294+G295&lt;G293,"YES","NO")</f>
        <v>NO</v>
      </c>
      <c r="H296" s="2099"/>
      <c r="I296" s="1977"/>
      <c r="J296" s="2016"/>
      <c r="K296" s="2016"/>
    </row>
    <row r="297" spans="1:11" ht="14.5" x14ac:dyDescent="0.3">
      <c r="A297" s="1980" t="s">
        <v>1311</v>
      </c>
      <c r="B297" s="2097"/>
      <c r="C297" s="2097"/>
      <c r="D297" s="2097"/>
      <c r="E297" s="2097"/>
      <c r="F297" s="2097"/>
      <c r="G297" s="2097"/>
      <c r="H297" s="2097"/>
      <c r="I297" s="1976">
        <f>IF(G298="yes",3,0)</f>
        <v>0</v>
      </c>
      <c r="J297" s="2016"/>
      <c r="K297" s="2016"/>
    </row>
    <row r="298" spans="1:11" ht="14.5" x14ac:dyDescent="0.35">
      <c r="A298" s="2098" t="s">
        <v>1312</v>
      </c>
      <c r="B298" s="2099"/>
      <c r="C298" s="2099"/>
      <c r="D298" s="2099"/>
      <c r="E298" s="2099"/>
      <c r="F298" s="2099"/>
      <c r="G298" s="1876"/>
      <c r="H298" s="2099"/>
      <c r="I298" s="1977"/>
      <c r="J298" s="2016"/>
      <c r="K298" s="2016"/>
    </row>
    <row r="299" spans="1:11" ht="14.5" x14ac:dyDescent="0.3">
      <c r="A299" s="1980" t="s">
        <v>1313</v>
      </c>
      <c r="B299" s="2097"/>
      <c r="C299" s="2097"/>
      <c r="D299" s="2097"/>
      <c r="E299" s="2097"/>
      <c r="F299" s="2097"/>
      <c r="G299" s="2097"/>
      <c r="H299" s="2097"/>
      <c r="I299" s="1976">
        <f>IF(G300="YES",5,IF(G301="YES",3,IF(G302="YES",2,0)))</f>
        <v>0</v>
      </c>
      <c r="J299" s="2016"/>
      <c r="K299" s="2016"/>
    </row>
    <row r="300" spans="1:11" ht="14.5" x14ac:dyDescent="0.35">
      <c r="A300" s="2098" t="s">
        <v>1314</v>
      </c>
      <c r="B300" s="2099"/>
      <c r="C300" s="2099"/>
      <c r="D300" s="2099"/>
      <c r="E300" s="2099"/>
      <c r="F300" s="2099"/>
      <c r="G300" s="1981" t="str">
        <f>IFERROR(IF(E129/E135&lt;=50%,"YES","NO"),"NO")</f>
        <v>NO</v>
      </c>
      <c r="H300" s="2099"/>
      <c r="I300" s="1977"/>
      <c r="J300" s="2016"/>
      <c r="K300" s="2016"/>
    </row>
    <row r="301" spans="1:11" ht="14.5" x14ac:dyDescent="0.35">
      <c r="A301" s="2098" t="s">
        <v>1315</v>
      </c>
      <c r="B301" s="2099"/>
      <c r="C301" s="2099"/>
      <c r="D301" s="2099"/>
      <c r="E301" s="2099"/>
      <c r="F301" s="2099"/>
      <c r="G301" s="1981" t="str">
        <f>IFERROR(IF(E129/E135&lt;=75%,"YES","NO"),"NO")</f>
        <v>NO</v>
      </c>
      <c r="H301" s="2099"/>
      <c r="I301" s="1977"/>
      <c r="J301" s="2016"/>
      <c r="K301" s="2016"/>
    </row>
    <row r="302" spans="1:11" ht="15" thickBot="1" x14ac:dyDescent="0.4">
      <c r="A302" s="2108" t="s">
        <v>1316</v>
      </c>
      <c r="B302" s="2093"/>
      <c r="C302" s="2093"/>
      <c r="D302" s="2093"/>
      <c r="E302" s="2093"/>
      <c r="F302" s="2093"/>
      <c r="G302" s="1990" t="str">
        <f>IF(AND(G129&lt;=75%,G129&gt;1%),"YES","NO")</f>
        <v>NO</v>
      </c>
      <c r="H302" s="2093"/>
      <c r="I302" s="1984"/>
      <c r="J302" s="2016"/>
      <c r="K302" s="2016"/>
    </row>
    <row r="303" spans="1:11" ht="13.5" thickBot="1" x14ac:dyDescent="0.35"/>
    <row r="304" spans="1:11" ht="15" thickBot="1" x14ac:dyDescent="0.4">
      <c r="A304" s="1833" t="s">
        <v>1367</v>
      </c>
      <c r="B304" s="2028"/>
      <c r="C304" s="2028"/>
      <c r="D304" s="2028"/>
      <c r="E304" s="2028"/>
      <c r="F304" s="2028"/>
      <c r="G304" s="2028"/>
      <c r="H304" s="2028"/>
      <c r="I304" s="2029"/>
    </row>
    <row r="305" spans="1:11" x14ac:dyDescent="0.3">
      <c r="A305" s="2534" t="s">
        <v>1335</v>
      </c>
      <c r="B305" s="2535"/>
      <c r="C305" s="2535"/>
      <c r="D305" s="2535"/>
      <c r="E305" s="2535"/>
      <c r="F305" s="2535"/>
      <c r="G305" s="2535"/>
      <c r="H305" s="2535"/>
      <c r="I305" s="2536"/>
      <c r="K305" s="1891" t="s">
        <v>1169</v>
      </c>
    </row>
    <row r="306" spans="1:11" ht="19" thickBot="1" x14ac:dyDescent="0.5">
      <c r="A306" s="1795"/>
      <c r="B306" s="1796"/>
      <c r="C306" s="1796"/>
      <c r="D306" s="1796"/>
      <c r="E306" s="1796"/>
      <c r="F306" s="1796"/>
      <c r="G306" s="1796"/>
      <c r="H306" s="1796"/>
      <c r="I306" s="1797"/>
      <c r="K306" s="1895">
        <f>I308</f>
        <v>0</v>
      </c>
    </row>
    <row r="307" spans="1:11" ht="26" x14ac:dyDescent="0.3">
      <c r="A307" s="1914" t="s">
        <v>1195</v>
      </c>
      <c r="B307" s="1898"/>
      <c r="C307" s="1898"/>
      <c r="D307" s="1898"/>
      <c r="E307" s="1898"/>
      <c r="F307" s="1898" t="s">
        <v>1196</v>
      </c>
      <c r="G307" s="1899" t="s">
        <v>1174</v>
      </c>
      <c r="H307" s="1899" t="s">
        <v>1206</v>
      </c>
      <c r="I307" s="1900" t="s">
        <v>1176</v>
      </c>
    </row>
    <row r="308" spans="1:11" ht="13.5" thickBot="1" x14ac:dyDescent="0.35">
      <c r="A308" s="2073" t="s">
        <v>1337</v>
      </c>
      <c r="B308" s="2074"/>
      <c r="C308" s="2074"/>
      <c r="D308" s="2074"/>
      <c r="E308" s="2074"/>
      <c r="F308" s="1992"/>
      <c r="G308" s="2074">
        <f>IF(F308="yes",5,0)</f>
        <v>0</v>
      </c>
      <c r="H308" s="1992"/>
      <c r="I308" s="1923">
        <f>H308+G308</f>
        <v>0</v>
      </c>
    </row>
  </sheetData>
  <sheetProtection formatCells="0" formatColumns="0" formatRows="0"/>
  <protectedRanges>
    <protectedRange sqref="B2:I3" name="Range4"/>
    <protectedRange sqref="C2:C3 B8:C11 C12 C26:G27 I31 D39:D44 H124 H129 H60 F96:F101 F108:F115 F122:F123 F126:F128 F148:F152 F159:F164 I202 G217:G222 G225:G230 G233:G238 G241:G243 G246:G247 G292 G294 G298 G289:G290 G279:G282 F254:F263 A89:A95 F171:F177 F182:F184 H182 F136:F141 F308 H308" name="Range1_1"/>
    <protectedRange sqref="D64:E70" name="Range1"/>
    <protectedRange sqref="H60 D64:E70" name="RASS"/>
    <protectedRange sqref="E57" name="Range1_2"/>
    <protectedRange sqref="E39:E44 F42:F44" name="Range1_3"/>
    <protectedRange sqref="A205:A209" name="Range1_5"/>
  </protectedRanges>
  <mergeCells count="68">
    <mergeCell ref="A27:B27"/>
    <mergeCell ref="A305:I305"/>
    <mergeCell ref="A1:I1"/>
    <mergeCell ref="B2:I2"/>
    <mergeCell ref="A6:I6"/>
    <mergeCell ref="A22:I22"/>
    <mergeCell ref="A26:B26"/>
    <mergeCell ref="G64:H64"/>
    <mergeCell ref="A36:I36"/>
    <mergeCell ref="A48:G48"/>
    <mergeCell ref="A51:I51"/>
    <mergeCell ref="B53:D53"/>
    <mergeCell ref="B54:D54"/>
    <mergeCell ref="B55:D55"/>
    <mergeCell ref="B56:D56"/>
    <mergeCell ref="B57:D57"/>
    <mergeCell ref="A61:F62"/>
    <mergeCell ref="A63:C63"/>
    <mergeCell ref="A64:C64"/>
    <mergeCell ref="A65:C65"/>
    <mergeCell ref="G65:H65"/>
    <mergeCell ref="A66:C66"/>
    <mergeCell ref="G66:H66"/>
    <mergeCell ref="A67:C67"/>
    <mergeCell ref="G67:H67"/>
    <mergeCell ref="B88:H88"/>
    <mergeCell ref="A68:C68"/>
    <mergeCell ref="G68:H68"/>
    <mergeCell ref="A69:C69"/>
    <mergeCell ref="G69:H69"/>
    <mergeCell ref="A70:C70"/>
    <mergeCell ref="G70:H70"/>
    <mergeCell ref="A71:C71"/>
    <mergeCell ref="A73:D73"/>
    <mergeCell ref="F73:I73"/>
    <mergeCell ref="A77:I77"/>
    <mergeCell ref="A85:I85"/>
    <mergeCell ref="A133:I133"/>
    <mergeCell ref="B89:D89"/>
    <mergeCell ref="B90:D90"/>
    <mergeCell ref="B91:D91"/>
    <mergeCell ref="B92:D92"/>
    <mergeCell ref="B93:D93"/>
    <mergeCell ref="B94:D94"/>
    <mergeCell ref="B95:D95"/>
    <mergeCell ref="A99:E99"/>
    <mergeCell ref="A101:E101"/>
    <mergeCell ref="A105:I105"/>
    <mergeCell ref="A119:I119"/>
    <mergeCell ref="A145:I145"/>
    <mergeCell ref="A156:I156"/>
    <mergeCell ref="A168:I168"/>
    <mergeCell ref="A251:I251"/>
    <mergeCell ref="A189:I189"/>
    <mergeCell ref="A286:I286"/>
    <mergeCell ref="A179:I179"/>
    <mergeCell ref="B208:D208"/>
    <mergeCell ref="B209:D209"/>
    <mergeCell ref="A213:I213"/>
    <mergeCell ref="A267:I267"/>
    <mergeCell ref="A276:I276"/>
    <mergeCell ref="A202:G202"/>
    <mergeCell ref="B204:F204"/>
    <mergeCell ref="G204:H204"/>
    <mergeCell ref="B205:D205"/>
    <mergeCell ref="B206:D206"/>
    <mergeCell ref="B207:D207"/>
    <mergeCell ref="A192:D195"/>
  </mergeCells>
  <conditionalFormatting sqref="A16:A19">
    <cfRule type="cellIs" dxfId="2" priority="4" operator="equal">
      <formula>0</formula>
    </cfRule>
  </conditionalFormatting>
  <conditionalFormatting sqref="F246">
    <cfRule type="cellIs" dxfId="1" priority="1" operator="equal">
      <formula>0</formula>
    </cfRule>
  </conditionalFormatting>
  <conditionalFormatting sqref="G272">
    <cfRule type="cellIs" dxfId="0" priority="2" operator="equal">
      <formula>0</formula>
    </cfRule>
  </conditionalFormatting>
  <dataValidations disablePrompts="1" count="3">
    <dataValidation type="whole" allowBlank="1" showInputMessage="1" showErrorMessage="1" sqref="H129" xr:uid="{46348C88-39A6-402A-B182-06AC91C1A3CC}">
      <formula1>0</formula1>
      <formula2>3</formula2>
    </dataValidation>
    <dataValidation type="whole" allowBlank="1" showInputMessage="1" showErrorMessage="1" sqref="H124 H243" xr:uid="{BB2477E4-1403-4962-85D9-432C2EE2903F}">
      <formula1>0</formula1>
      <formula2>5</formula2>
    </dataValidation>
    <dataValidation type="whole" allowBlank="1" showInputMessage="1" showErrorMessage="1" sqref="E57" xr:uid="{20C156CD-E90B-4A7A-8550-EA8B58977273}">
      <formula1>5</formula1>
      <formula2>100</formula2>
    </dataValidation>
  </dataValidations>
  <pageMargins left="0.7" right="0.7" top="0.75" bottom="0.75" header="0.3" footer="0.3"/>
  <pageSetup scale="68" fitToHeight="0" orientation="portrait" r:id="rId1"/>
  <headerFooter>
    <oddHeader>&amp;C&amp;"Arial,Bold"Form 12
Bellingham Rental Production Score Sheet</oddHeader>
    <oddFooter>&amp;L&amp;8Form 12 Bellingham Scoring&amp;C&amp;8Page &amp;P of &amp;N</oddFooter>
  </headerFooter>
  <rowBreaks count="5" manualBreakCount="5">
    <brk id="58" max="16383" man="1"/>
    <brk id="102" max="16383" man="1"/>
    <brk id="184" max="16383" man="1"/>
    <brk id="211" max="16383" man="1"/>
    <brk id="28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2:H71"/>
  <sheetViews>
    <sheetView zoomScaleNormal="100" workbookViewId="0">
      <selection activeCell="M34" sqref="M34"/>
    </sheetView>
  </sheetViews>
  <sheetFormatPr defaultColWidth="9.1796875" defaultRowHeight="13" x14ac:dyDescent="0.3"/>
  <cols>
    <col min="1" max="2" width="1.7265625" style="861" customWidth="1"/>
    <col min="3" max="3" width="29.1796875" style="861" bestFit="1" customWidth="1"/>
    <col min="4" max="4" width="68.81640625" style="861" bestFit="1" customWidth="1"/>
    <col min="5" max="5" width="6.453125" style="861" bestFit="1" customWidth="1"/>
    <col min="6" max="6" width="1.7265625" style="861" customWidth="1"/>
    <col min="7" max="16384" width="9.1796875" style="861"/>
  </cols>
  <sheetData>
    <row r="2" spans="2:6" ht="9" customHeight="1" thickBot="1" x14ac:dyDescent="0.35"/>
    <row r="3" spans="2:6" ht="9" customHeight="1" thickBot="1" x14ac:dyDescent="0.35">
      <c r="B3" s="862"/>
      <c r="C3" s="863"/>
      <c r="D3" s="863"/>
      <c r="E3" s="863"/>
      <c r="F3" s="864"/>
    </row>
    <row r="4" spans="2:6" ht="13.5" thickBot="1" x14ac:dyDescent="0.35">
      <c r="B4" s="865"/>
      <c r="C4" s="866" t="s">
        <v>628</v>
      </c>
      <c r="D4" s="867"/>
      <c r="E4" s="868"/>
      <c r="F4" s="869"/>
    </row>
    <row r="5" spans="2:6" ht="13.5" thickBot="1" x14ac:dyDescent="0.35">
      <c r="B5" s="865"/>
      <c r="F5" s="869"/>
    </row>
    <row r="6" spans="2:6" ht="13.5" thickBot="1" x14ac:dyDescent="0.35">
      <c r="B6" s="865"/>
      <c r="C6" s="870" t="s">
        <v>79</v>
      </c>
      <c r="D6" s="871" t="s">
        <v>80</v>
      </c>
      <c r="E6" s="872"/>
      <c r="F6" s="869"/>
    </row>
    <row r="7" spans="2:6" x14ac:dyDescent="0.3">
      <c r="B7" s="865"/>
      <c r="C7" s="873" t="s">
        <v>81</v>
      </c>
      <c r="D7" s="873" t="s">
        <v>82</v>
      </c>
      <c r="E7" s="873" t="b">
        <f>IF((IFERROR(MATCH(D7,'5'!$D$7:$D$79,0),0))&lt;&gt;0,TRUE,FALSE)</f>
        <v>1</v>
      </c>
      <c r="F7" s="869"/>
    </row>
    <row r="8" spans="2:6" x14ac:dyDescent="0.3">
      <c r="B8" s="865"/>
      <c r="C8" s="873" t="s">
        <v>83</v>
      </c>
      <c r="D8" s="873" t="s">
        <v>84</v>
      </c>
      <c r="E8" s="873" t="b">
        <f>IF((IFERROR(MATCH(D8,'5'!$D$7:$D$79,0),0))&lt;&gt;0,TRUE,FALSE)</f>
        <v>1</v>
      </c>
      <c r="F8" s="869"/>
    </row>
    <row r="9" spans="2:6" x14ac:dyDescent="0.3">
      <c r="B9" s="865"/>
      <c r="C9" s="873" t="s">
        <v>83</v>
      </c>
      <c r="D9" s="873" t="s">
        <v>85</v>
      </c>
      <c r="E9" s="873" t="b">
        <f>IF((IFERROR(MATCH(D9,'5'!$D$7:$D$79,0),0))&lt;&gt;0,TRUE,FALSE)</f>
        <v>1</v>
      </c>
      <c r="F9" s="869"/>
    </row>
    <row r="10" spans="2:6" x14ac:dyDescent="0.3">
      <c r="B10" s="865"/>
      <c r="C10" s="873" t="s">
        <v>629</v>
      </c>
      <c r="D10" s="873" t="s">
        <v>87</v>
      </c>
      <c r="E10" s="873" t="b">
        <f>IF((IFERROR(MATCH(D10,'5'!$D$7:$D$79,0),0))&lt;&gt;0,TRUE,FALSE)</f>
        <v>1</v>
      </c>
      <c r="F10" s="869"/>
    </row>
    <row r="11" spans="2:6" x14ac:dyDescent="0.3">
      <c r="B11" s="865"/>
      <c r="C11" s="873" t="s">
        <v>629</v>
      </c>
      <c r="D11" s="873" t="s">
        <v>88</v>
      </c>
      <c r="E11" s="873" t="b">
        <f>IF((IFERROR(MATCH(D11,'5'!$D$7:$D$79,0),0))&lt;&gt;0,TRUE,FALSE)</f>
        <v>1</v>
      </c>
      <c r="F11" s="869"/>
    </row>
    <row r="12" spans="2:6" x14ac:dyDescent="0.3">
      <c r="B12" s="865"/>
      <c r="C12" s="873" t="s">
        <v>629</v>
      </c>
      <c r="D12" s="873" t="s">
        <v>89</v>
      </c>
      <c r="E12" s="873" t="b">
        <f>IF((IFERROR(MATCH(D12,'5'!$D$7:$D$79,0),0))&lt;&gt;0,TRUE,FALSE)</f>
        <v>1</v>
      </c>
      <c r="F12" s="869"/>
    </row>
    <row r="13" spans="2:6" x14ac:dyDescent="0.3">
      <c r="B13" s="865"/>
      <c r="C13" s="873" t="s">
        <v>629</v>
      </c>
      <c r="D13" s="873" t="s">
        <v>90</v>
      </c>
      <c r="E13" s="873" t="b">
        <f>IF((IFERROR(MATCH(D13,'5'!$D$7:$D$79,0),0))&lt;&gt;0,TRUE,FALSE)</f>
        <v>1</v>
      </c>
      <c r="F13" s="869"/>
    </row>
    <row r="14" spans="2:6" x14ac:dyDescent="0.3">
      <c r="B14" s="865"/>
      <c r="C14" s="873" t="s">
        <v>629</v>
      </c>
      <c r="D14" s="873" t="s">
        <v>91</v>
      </c>
      <c r="E14" s="873" t="b">
        <f>IF((IFERROR(MATCH(D14,'5'!$D$7:$D$79,0),0))&lt;&gt;0,TRUE,FALSE)</f>
        <v>1</v>
      </c>
      <c r="F14" s="869"/>
    </row>
    <row r="15" spans="2:6" x14ac:dyDescent="0.3">
      <c r="B15" s="865"/>
      <c r="C15" s="873" t="s">
        <v>629</v>
      </c>
      <c r="D15" s="873" t="s">
        <v>92</v>
      </c>
      <c r="E15" s="873" t="b">
        <f>IF((IFERROR(MATCH(D15,'5'!$D$7:$D$79,0),0))&lt;&gt;0,TRUE,FALSE)</f>
        <v>1</v>
      </c>
      <c r="F15" s="869"/>
    </row>
    <row r="16" spans="2:6" x14ac:dyDescent="0.3">
      <c r="B16" s="865"/>
      <c r="C16" s="873" t="s">
        <v>629</v>
      </c>
      <c r="D16" s="873" t="s">
        <v>93</v>
      </c>
      <c r="E16" s="873" t="b">
        <f>IF((IFERROR(MATCH(D16,'5'!$D$7:$D$79,0),0))&lt;&gt;0,TRUE,FALSE)</f>
        <v>1</v>
      </c>
      <c r="F16" s="869"/>
    </row>
    <row r="17" spans="2:8" x14ac:dyDescent="0.3">
      <c r="B17" s="865"/>
      <c r="C17" s="873" t="s">
        <v>629</v>
      </c>
      <c r="D17" s="873" t="s">
        <v>94</v>
      </c>
      <c r="E17" s="873" t="b">
        <f>IF((IFERROR(MATCH(D17,'5'!$D$7:$D$79,0),0))&lt;&gt;0,TRUE,FALSE)</f>
        <v>1</v>
      </c>
      <c r="F17" s="869"/>
    </row>
    <row r="18" spans="2:8" x14ac:dyDescent="0.3">
      <c r="B18" s="865"/>
      <c r="C18" s="873" t="s">
        <v>629</v>
      </c>
      <c r="D18" s="873" t="s">
        <v>95</v>
      </c>
      <c r="E18" s="873" t="b">
        <f>IF((IFERROR(MATCH(D18,'5'!$D$7:$D$79,0),0))&lt;&gt;0,TRUE,FALSE)</f>
        <v>1</v>
      </c>
      <c r="F18" s="869"/>
    </row>
    <row r="19" spans="2:8" x14ac:dyDescent="0.3">
      <c r="B19" s="865"/>
      <c r="C19" s="873" t="s">
        <v>629</v>
      </c>
      <c r="D19" s="873" t="s">
        <v>96</v>
      </c>
      <c r="E19" s="873" t="b">
        <f>IF((IFERROR(MATCH(D19,'5'!$D$7:$D$79,0),0))&lt;&gt;0,TRUE,FALSE)</f>
        <v>1</v>
      </c>
      <c r="F19" s="869"/>
    </row>
    <row r="20" spans="2:8" x14ac:dyDescent="0.3">
      <c r="B20" s="865"/>
      <c r="C20" s="873" t="s">
        <v>97</v>
      </c>
      <c r="D20" s="873" t="s">
        <v>98</v>
      </c>
      <c r="E20" s="873" t="b">
        <f>IF((IFERROR(MATCH(D20,'5'!$D$7:$D$79,0),0))&lt;&gt;0,TRUE,FALSE)</f>
        <v>1</v>
      </c>
      <c r="F20" s="869"/>
    </row>
    <row r="21" spans="2:8" x14ac:dyDescent="0.3">
      <c r="B21" s="865"/>
      <c r="C21" s="873" t="s">
        <v>97</v>
      </c>
      <c r="D21" s="873" t="s">
        <v>99</v>
      </c>
      <c r="E21" s="873" t="b">
        <f>IF((IFERROR(MATCH(D21,'5'!$D$7:$D$79,0),0))&lt;&gt;0,TRUE,FALSE)</f>
        <v>1</v>
      </c>
      <c r="F21" s="869"/>
    </row>
    <row r="22" spans="2:8" x14ac:dyDescent="0.3">
      <c r="B22" s="865"/>
      <c r="C22" s="873" t="s">
        <v>97</v>
      </c>
      <c r="D22" s="873" t="s">
        <v>100</v>
      </c>
      <c r="E22" s="873" t="b">
        <f>IF((IFERROR(MATCH(D22,'5'!$D$7:$D$79,0),0))&lt;&gt;0,TRUE,FALSE)</f>
        <v>1</v>
      </c>
      <c r="F22" s="869"/>
      <c r="H22" s="874"/>
    </row>
    <row r="23" spans="2:8" x14ac:dyDescent="0.3">
      <c r="B23" s="865"/>
      <c r="C23" s="873" t="s">
        <v>97</v>
      </c>
      <c r="D23" s="873" t="s">
        <v>101</v>
      </c>
      <c r="E23" s="873" t="b">
        <f>IF((IFERROR(MATCH(D23,'5'!$D$7:$D$79,0),0))&lt;&gt;0,TRUE,FALSE)</f>
        <v>1</v>
      </c>
      <c r="F23" s="869"/>
    </row>
    <row r="24" spans="2:8" x14ac:dyDescent="0.3">
      <c r="B24" s="865"/>
      <c r="C24" s="873" t="s">
        <v>97</v>
      </c>
      <c r="D24" s="873" t="s">
        <v>102</v>
      </c>
      <c r="E24" s="873" t="b">
        <f>IF((IFERROR(MATCH(D24,'5'!$D$7:$D$79,0),0))&lt;&gt;0,TRUE,FALSE)</f>
        <v>1</v>
      </c>
      <c r="F24" s="869"/>
    </row>
    <row r="25" spans="2:8" x14ac:dyDescent="0.3">
      <c r="B25" s="865"/>
      <c r="C25" s="873" t="s">
        <v>97</v>
      </c>
      <c r="D25" s="873" t="s">
        <v>103</v>
      </c>
      <c r="E25" s="873" t="b">
        <f>IF((IFERROR(MATCH(D25,'5'!$D$7:$D$79,0),0))&lt;&gt;0,TRUE,FALSE)</f>
        <v>1</v>
      </c>
      <c r="F25" s="869"/>
    </row>
    <row r="26" spans="2:8" x14ac:dyDescent="0.3">
      <c r="B26" s="865"/>
      <c r="C26" s="873" t="s">
        <v>97</v>
      </c>
      <c r="D26" s="873" t="s">
        <v>104</v>
      </c>
      <c r="E26" s="873" t="b">
        <f>IF((IFERROR(MATCH(D26,'5'!$D$7:$D$79,0),0))&lt;&gt;0,TRUE,FALSE)</f>
        <v>1</v>
      </c>
      <c r="F26" s="869"/>
    </row>
    <row r="27" spans="2:8" x14ac:dyDescent="0.3">
      <c r="B27" s="865"/>
      <c r="C27" s="873" t="s">
        <v>97</v>
      </c>
      <c r="D27" s="873" t="s">
        <v>105</v>
      </c>
      <c r="E27" s="873" t="b">
        <f>IF((IFERROR(MATCH(D27,'5'!$D$7:$D$79,0),0))&lt;&gt;0,TRUE,FALSE)</f>
        <v>1</v>
      </c>
      <c r="F27" s="869"/>
    </row>
    <row r="28" spans="2:8" x14ac:dyDescent="0.3">
      <c r="B28" s="865"/>
      <c r="C28" s="873" t="s">
        <v>106</v>
      </c>
      <c r="D28" s="873" t="s">
        <v>107</v>
      </c>
      <c r="E28" s="873" t="b">
        <f>IF((IFERROR(MATCH(D28,'5'!$D$7:$D$79,0),0))&lt;&gt;0,TRUE,FALSE)</f>
        <v>1</v>
      </c>
      <c r="F28" s="869"/>
    </row>
    <row r="29" spans="2:8" x14ac:dyDescent="0.3">
      <c r="B29" s="865"/>
      <c r="C29" s="873" t="s">
        <v>108</v>
      </c>
      <c r="D29" s="873" t="s">
        <v>109</v>
      </c>
      <c r="E29" s="873" t="b">
        <f>IF((IFERROR(MATCH(D29,'5'!$D$7:$D$79,0),0))&lt;&gt;0,TRUE,FALSE)</f>
        <v>1</v>
      </c>
      <c r="F29" s="869"/>
    </row>
    <row r="30" spans="2:8" x14ac:dyDescent="0.3">
      <c r="B30" s="865"/>
      <c r="C30" s="873" t="s">
        <v>106</v>
      </c>
      <c r="D30" s="873" t="s">
        <v>110</v>
      </c>
      <c r="E30" s="873" t="b">
        <f>IF((IFERROR(MATCH(D30,'5'!$D$7:$D$79,0),0))&lt;&gt;0,TRUE,FALSE)</f>
        <v>1</v>
      </c>
      <c r="F30" s="869"/>
    </row>
    <row r="31" spans="2:8" x14ac:dyDescent="0.3">
      <c r="B31" s="865"/>
      <c r="C31" s="873" t="s">
        <v>106</v>
      </c>
      <c r="D31" s="873" t="s">
        <v>110</v>
      </c>
      <c r="E31" s="873" t="b">
        <f>IF((IFERROR(MATCH(D31,'5'!$D$7:$D$79,0),0))&lt;&gt;0,TRUE,FALSE)</f>
        <v>1</v>
      </c>
      <c r="F31" s="869"/>
    </row>
    <row r="32" spans="2:8" x14ac:dyDescent="0.3">
      <c r="B32" s="865"/>
      <c r="C32" s="873" t="s">
        <v>106</v>
      </c>
      <c r="D32" s="873" t="s">
        <v>110</v>
      </c>
      <c r="E32" s="873" t="b">
        <f>IF((IFERROR(MATCH(D32,'5'!$D$7:$D$79,0),0))&lt;&gt;0,TRUE,FALSE)</f>
        <v>1</v>
      </c>
      <c r="F32" s="869"/>
    </row>
    <row r="33" spans="2:6" x14ac:dyDescent="0.3">
      <c r="B33" s="865"/>
      <c r="C33" s="873" t="s">
        <v>108</v>
      </c>
      <c r="D33" s="873" t="s">
        <v>614</v>
      </c>
      <c r="E33" s="873" t="b">
        <f>IF((IFERROR(MATCH(D33,'5'!$D$7:$D$79,0),0))&lt;&gt;0,TRUE,FALSE)</f>
        <v>1</v>
      </c>
      <c r="F33" s="869"/>
    </row>
    <row r="34" spans="2:6" x14ac:dyDescent="0.3">
      <c r="B34" s="865"/>
      <c r="C34" s="873" t="s">
        <v>106</v>
      </c>
      <c r="D34" s="873" t="s">
        <v>111</v>
      </c>
      <c r="E34" s="873" t="b">
        <f>IF((IFERROR(MATCH(D34,'5'!$D$7:$D$79,0),0))&lt;&gt;0,TRUE,FALSE)</f>
        <v>1</v>
      </c>
      <c r="F34" s="869"/>
    </row>
    <row r="35" spans="2:6" x14ac:dyDescent="0.3">
      <c r="B35" s="865"/>
      <c r="C35" s="873" t="s">
        <v>106</v>
      </c>
      <c r="D35" s="873" t="s">
        <v>112</v>
      </c>
      <c r="E35" s="873" t="b">
        <f>IF((IFERROR(MATCH(D35,'5'!$D$7:$D$79,0),0))&lt;&gt;0,TRUE,FALSE)</f>
        <v>1</v>
      </c>
      <c r="F35" s="869"/>
    </row>
    <row r="36" spans="2:6" x14ac:dyDescent="0.3">
      <c r="B36" s="865"/>
      <c r="C36" s="873" t="s">
        <v>108</v>
      </c>
      <c r="D36" s="873" t="s">
        <v>613</v>
      </c>
      <c r="E36" s="873" t="b">
        <f>IF((IFERROR(MATCH(D36,'5'!$D$7:$D$79,0),0))&lt;&gt;0,TRUE,FALSE)</f>
        <v>1</v>
      </c>
      <c r="F36" s="869"/>
    </row>
    <row r="37" spans="2:6" x14ac:dyDescent="0.3">
      <c r="B37" s="865"/>
      <c r="C37" s="873" t="s">
        <v>106</v>
      </c>
      <c r="D37" s="873" t="s">
        <v>113</v>
      </c>
      <c r="E37" s="873" t="b">
        <f>IF((IFERROR(MATCH(D37,'5'!$D$7:$D$79,0),0))&lt;&gt;0,TRUE,FALSE)</f>
        <v>1</v>
      </c>
      <c r="F37" s="869"/>
    </row>
    <row r="38" spans="2:6" x14ac:dyDescent="0.3">
      <c r="B38" s="865"/>
      <c r="C38" s="873" t="s">
        <v>106</v>
      </c>
      <c r="D38" s="873" t="s">
        <v>113</v>
      </c>
      <c r="E38" s="873" t="b">
        <f>IF((IFERROR(MATCH(D38,'5'!$D$7:$D$79,0),0))&lt;&gt;0,TRUE,FALSE)</f>
        <v>1</v>
      </c>
      <c r="F38" s="869"/>
    </row>
    <row r="39" spans="2:6" x14ac:dyDescent="0.3">
      <c r="B39" s="865"/>
      <c r="C39" s="873" t="s">
        <v>106</v>
      </c>
      <c r="D39" s="873" t="s">
        <v>113</v>
      </c>
      <c r="E39" s="873" t="b">
        <f>IF((IFERROR(MATCH(D39,'5'!$D$7:$D$79,0),0))&lt;&gt;0,TRUE,FALSE)</f>
        <v>1</v>
      </c>
      <c r="F39" s="869"/>
    </row>
    <row r="40" spans="2:6" x14ac:dyDescent="0.3">
      <c r="B40" s="865"/>
      <c r="C40" s="873" t="s">
        <v>106</v>
      </c>
      <c r="D40" s="873" t="s">
        <v>114</v>
      </c>
      <c r="E40" s="873" t="b">
        <f>IF((IFERROR(MATCH(D40,'5'!$D$7:$D$79,0),0))&lt;&gt;0,TRUE,FALSE)</f>
        <v>1</v>
      </c>
      <c r="F40" s="869"/>
    </row>
    <row r="41" spans="2:6" x14ac:dyDescent="0.3">
      <c r="B41" s="865"/>
      <c r="C41" s="873" t="s">
        <v>106</v>
      </c>
      <c r="D41" s="873" t="s">
        <v>615</v>
      </c>
      <c r="E41" s="873" t="b">
        <f>IF((IFERROR(MATCH(D41,'5'!$D$7:$D$79,0),0))&lt;&gt;0,TRUE,FALSE)</f>
        <v>1</v>
      </c>
      <c r="F41" s="869"/>
    </row>
    <row r="42" spans="2:6" x14ac:dyDescent="0.3">
      <c r="B42" s="865"/>
      <c r="C42" s="873" t="s">
        <v>106</v>
      </c>
      <c r="D42" s="873" t="s">
        <v>895</v>
      </c>
      <c r="E42" s="873" t="b">
        <f>IF((IFERROR(MATCH(D42,'5'!$D$7:$D$79,0),0))&lt;&gt;0,TRUE,FALSE)</f>
        <v>1</v>
      </c>
      <c r="F42" s="869"/>
    </row>
    <row r="43" spans="2:6" x14ac:dyDescent="0.3">
      <c r="B43" s="865"/>
      <c r="C43" s="873" t="s">
        <v>106</v>
      </c>
      <c r="D43" s="873" t="s">
        <v>896</v>
      </c>
      <c r="E43" s="873" t="b">
        <f>IF((IFERROR(MATCH(D43,'5'!$D$7:$D$79,0),0))&lt;&gt;0,TRUE,FALSE)</f>
        <v>1</v>
      </c>
      <c r="F43" s="869"/>
    </row>
    <row r="44" spans="2:6" x14ac:dyDescent="0.3">
      <c r="B44" s="865"/>
      <c r="C44" s="873" t="s">
        <v>106</v>
      </c>
      <c r="D44" s="873" t="s">
        <v>897</v>
      </c>
      <c r="E44" s="873" t="b">
        <f>IF((IFERROR(MATCH(D44,'5'!$D$7:$D$79,0),0))&lt;&gt;0,TRUE,FALSE)</f>
        <v>1</v>
      </c>
      <c r="F44" s="869"/>
    </row>
    <row r="45" spans="2:6" x14ac:dyDescent="0.3">
      <c r="B45" s="865"/>
      <c r="C45" s="873" t="s">
        <v>115</v>
      </c>
      <c r="D45" s="873" t="s">
        <v>116</v>
      </c>
      <c r="E45" s="873" t="b">
        <f>IF((IFERROR(MATCH(D45,'5'!$D$7:$D$79,0),0))&lt;&gt;0,TRUE,FALSE)</f>
        <v>1</v>
      </c>
      <c r="F45" s="869"/>
    </row>
    <row r="46" spans="2:6" x14ac:dyDescent="0.3">
      <c r="B46" s="865"/>
      <c r="C46" s="873" t="s">
        <v>115</v>
      </c>
      <c r="D46" s="873" t="s">
        <v>117</v>
      </c>
      <c r="E46" s="873" t="b">
        <f>IF((IFERROR(MATCH(D46,'5'!$D$7:$D$79,0),0))&lt;&gt;0,TRUE,FALSE)</f>
        <v>1</v>
      </c>
      <c r="F46" s="869"/>
    </row>
    <row r="47" spans="2:6" x14ac:dyDescent="0.3">
      <c r="B47" s="865"/>
      <c r="C47" s="873" t="s">
        <v>115</v>
      </c>
      <c r="D47" s="873" t="s">
        <v>118</v>
      </c>
      <c r="E47" s="873" t="b">
        <f>IF((IFERROR(MATCH(D47,'5'!$D$7:$D$79,0),0))&lt;&gt;0,TRUE,FALSE)</f>
        <v>1</v>
      </c>
      <c r="F47" s="869"/>
    </row>
    <row r="48" spans="2:6" x14ac:dyDescent="0.3">
      <c r="B48" s="865"/>
      <c r="C48" s="873" t="s">
        <v>115</v>
      </c>
      <c r="D48" s="873" t="s">
        <v>119</v>
      </c>
      <c r="E48" s="873" t="b">
        <f>IF((IFERROR(MATCH(D48,'5'!$D$7:$D$79,0),0))&lt;&gt;0,TRUE,FALSE)</f>
        <v>1</v>
      </c>
      <c r="F48" s="869"/>
    </row>
    <row r="49" spans="2:6" x14ac:dyDescent="0.3">
      <c r="B49" s="865"/>
      <c r="C49" s="873" t="s">
        <v>115</v>
      </c>
      <c r="D49" s="873" t="s">
        <v>120</v>
      </c>
      <c r="E49" s="873" t="b">
        <f>IF((IFERROR(MATCH(D49,'5'!$D$7:$D$79,0),0))&lt;&gt;0,TRUE,FALSE)</f>
        <v>1</v>
      </c>
      <c r="F49" s="869"/>
    </row>
    <row r="50" spans="2:6" ht="15" customHeight="1" x14ac:dyDescent="0.3">
      <c r="B50" s="865"/>
      <c r="C50" s="873" t="s">
        <v>115</v>
      </c>
      <c r="D50" s="873" t="s">
        <v>121</v>
      </c>
      <c r="E50" s="873" t="b">
        <f>IF((IFERROR(MATCH(D50,'5'!$D$7:$D$79,0),0))&lt;&gt;0,TRUE,FALSE)</f>
        <v>1</v>
      </c>
      <c r="F50" s="869"/>
    </row>
    <row r="51" spans="2:6" ht="15.75" customHeight="1" x14ac:dyDescent="0.3">
      <c r="B51" s="865"/>
      <c r="C51" s="873" t="s">
        <v>115</v>
      </c>
      <c r="D51" s="873" t="s">
        <v>122</v>
      </c>
      <c r="E51" s="873" t="b">
        <f>IF((IFERROR(MATCH(D51,'5'!$D$7:$D$79,0),0))&lt;&gt;0,TRUE,FALSE)</f>
        <v>1</v>
      </c>
      <c r="F51" s="869"/>
    </row>
    <row r="52" spans="2:6" ht="15.75" customHeight="1" x14ac:dyDescent="0.3">
      <c r="B52" s="865"/>
      <c r="C52" s="873" t="s">
        <v>115</v>
      </c>
      <c r="D52" s="873" t="s">
        <v>892</v>
      </c>
      <c r="E52" s="873" t="b">
        <f>IF((IFERROR(MATCH(D52,'5'!$D$7:$D$79,0),0))&lt;&gt;0,TRUE,FALSE)</f>
        <v>1</v>
      </c>
      <c r="F52" s="869"/>
    </row>
    <row r="53" spans="2:6" ht="15.75" customHeight="1" x14ac:dyDescent="0.3">
      <c r="B53" s="865"/>
      <c r="C53" s="873" t="s">
        <v>115</v>
      </c>
      <c r="D53" s="873" t="s">
        <v>893</v>
      </c>
      <c r="E53" s="873" t="b">
        <f>IF((IFERROR(MATCH(D53,'5'!$D$7:$D$79,0),0))&lt;&gt;0,TRUE,FALSE)</f>
        <v>1</v>
      </c>
      <c r="F53" s="869"/>
    </row>
    <row r="54" spans="2:6" ht="15.75" customHeight="1" x14ac:dyDescent="0.3">
      <c r="B54" s="865"/>
      <c r="C54" s="873" t="s">
        <v>115</v>
      </c>
      <c r="D54" s="873" t="s">
        <v>894</v>
      </c>
      <c r="E54" s="873" t="b">
        <f>IF((IFERROR(MATCH(D54,'5'!$D$7:$D$79,0),0))&lt;&gt;0,TRUE,FALSE)</f>
        <v>1</v>
      </c>
      <c r="F54" s="869"/>
    </row>
    <row r="55" spans="2:6" x14ac:dyDescent="0.3">
      <c r="B55" s="865"/>
      <c r="C55" s="873" t="s">
        <v>123</v>
      </c>
      <c r="D55" s="873" t="s">
        <v>124</v>
      </c>
      <c r="E55" s="873" t="b">
        <f>IF((IFERROR(MATCH(D55,'5'!$D$7:$D$79,0),0))&lt;&gt;0,TRUE,FALSE)</f>
        <v>1</v>
      </c>
      <c r="F55" s="869"/>
    </row>
    <row r="56" spans="2:6" x14ac:dyDescent="0.3">
      <c r="B56" s="865"/>
      <c r="C56" s="873" t="s">
        <v>123</v>
      </c>
      <c r="D56" s="873" t="s">
        <v>616</v>
      </c>
      <c r="E56" s="873" t="b">
        <f>IF((IFERROR(MATCH(D56,'5'!$D$7:$D$79,0),0))&lt;&gt;0,TRUE,FALSE)</f>
        <v>1</v>
      </c>
      <c r="F56" s="869"/>
    </row>
    <row r="57" spans="2:6" x14ac:dyDescent="0.3">
      <c r="B57" s="865"/>
      <c r="C57" s="873" t="s">
        <v>123</v>
      </c>
      <c r="D57" s="873" t="s">
        <v>125</v>
      </c>
      <c r="E57" s="873" t="b">
        <f>IF((IFERROR(MATCH(D57,'5'!$D$7:$D$79,0),0))&lt;&gt;0,TRUE,FALSE)</f>
        <v>1</v>
      </c>
      <c r="F57" s="869"/>
    </row>
    <row r="58" spans="2:6" x14ac:dyDescent="0.3">
      <c r="B58" s="865"/>
      <c r="C58" s="873" t="s">
        <v>126</v>
      </c>
      <c r="D58" s="873" t="s">
        <v>127</v>
      </c>
      <c r="E58" s="873" t="b">
        <f>IF((IFERROR(MATCH(D58,'5'!$D$7:$D$79,0),0))&lt;&gt;0,TRUE,FALSE)</f>
        <v>1</v>
      </c>
      <c r="F58" s="869"/>
    </row>
    <row r="59" spans="2:6" x14ac:dyDescent="0.3">
      <c r="B59" s="865"/>
      <c r="C59" s="873" t="s">
        <v>126</v>
      </c>
      <c r="D59" s="873" t="s">
        <v>128</v>
      </c>
      <c r="E59" s="873" t="b">
        <f>IF((IFERROR(MATCH(D59,'5'!$D$7:$D$79,0),0))&lt;&gt;0,TRUE,FALSE)</f>
        <v>1</v>
      </c>
      <c r="F59" s="869"/>
    </row>
    <row r="60" spans="2:6" x14ac:dyDescent="0.3">
      <c r="B60" s="865"/>
      <c r="C60" s="873" t="s">
        <v>126</v>
      </c>
      <c r="D60" s="873" t="s">
        <v>129</v>
      </c>
      <c r="E60" s="873" t="b">
        <f>IF((IFERROR(MATCH(D60,'5'!$D$7:$D$79,0),0))&lt;&gt;0,TRUE,FALSE)</f>
        <v>1</v>
      </c>
      <c r="F60" s="869"/>
    </row>
    <row r="61" spans="2:6" x14ac:dyDescent="0.3">
      <c r="B61" s="865"/>
      <c r="C61" s="873" t="s">
        <v>126</v>
      </c>
      <c r="D61" s="873" t="s">
        <v>130</v>
      </c>
      <c r="E61" s="873" t="b">
        <f>IF((IFERROR(MATCH(D61,'5'!$D$7:$D$79,0),0))&lt;&gt;0,TRUE,FALSE)</f>
        <v>1</v>
      </c>
      <c r="F61" s="869"/>
    </row>
    <row r="62" spans="2:6" x14ac:dyDescent="0.3">
      <c r="B62" s="865"/>
      <c r="C62" s="873" t="s">
        <v>126</v>
      </c>
      <c r="D62" s="873" t="s">
        <v>131</v>
      </c>
      <c r="E62" s="873" t="b">
        <f>IF((IFERROR(MATCH(D62,'5'!$D$7:$D$79,0),0))&lt;&gt;0,TRUE,FALSE)</f>
        <v>1</v>
      </c>
      <c r="F62" s="869"/>
    </row>
    <row r="63" spans="2:6" x14ac:dyDescent="0.3">
      <c r="B63" s="865"/>
      <c r="C63" s="873" t="s">
        <v>126</v>
      </c>
      <c r="D63" s="873" t="s">
        <v>132</v>
      </c>
      <c r="E63" s="873" t="b">
        <f>IF((IFERROR(MATCH(D63,'5'!$D$7:$D$79,0),0))&lt;&gt;0,TRUE,FALSE)</f>
        <v>1</v>
      </c>
      <c r="F63" s="869"/>
    </row>
    <row r="64" spans="2:6" x14ac:dyDescent="0.3">
      <c r="B64" s="865"/>
      <c r="C64" s="873" t="s">
        <v>126</v>
      </c>
      <c r="D64" s="873" t="s">
        <v>133</v>
      </c>
      <c r="E64" s="873" t="b">
        <f>IF((IFERROR(MATCH(D64,'5'!$D$7:$D$79,0),0))&lt;&gt;0,TRUE,FALSE)</f>
        <v>1</v>
      </c>
      <c r="F64" s="869"/>
    </row>
    <row r="65" spans="2:6" x14ac:dyDescent="0.3">
      <c r="B65" s="865"/>
      <c r="C65" s="873" t="s">
        <v>126</v>
      </c>
      <c r="D65" s="873" t="s">
        <v>898</v>
      </c>
      <c r="E65" s="873" t="b">
        <f>IF((IFERROR(MATCH(D65,'5'!$D$7:$D$79,0),0))&lt;&gt;0,TRUE,FALSE)</f>
        <v>1</v>
      </c>
      <c r="F65" s="869"/>
    </row>
    <row r="66" spans="2:6" x14ac:dyDescent="0.3">
      <c r="B66" s="865"/>
      <c r="C66" s="873" t="s">
        <v>126</v>
      </c>
      <c r="D66" s="873" t="s">
        <v>899</v>
      </c>
      <c r="E66" s="873" t="b">
        <f>IF((IFERROR(MATCH(D66,'5'!$D$7:$D$79,0),0))&lt;&gt;0,TRUE,FALSE)</f>
        <v>1</v>
      </c>
      <c r="F66" s="869"/>
    </row>
    <row r="67" spans="2:6" x14ac:dyDescent="0.3">
      <c r="B67" s="865"/>
      <c r="C67" s="873" t="s">
        <v>126</v>
      </c>
      <c r="D67" s="873" t="s">
        <v>612</v>
      </c>
      <c r="E67" s="873" t="b">
        <f>IF((IFERROR(MATCH(D67,'5'!$D$7:$D$79,0),0))&lt;&gt;0,TRUE,FALSE)</f>
        <v>1</v>
      </c>
      <c r="F67" s="869"/>
    </row>
    <row r="68" spans="2:6" ht="9" customHeight="1" thickBot="1" x14ac:dyDescent="0.35">
      <c r="B68" s="1488"/>
      <c r="C68" s="1487"/>
      <c r="D68" s="1487"/>
      <c r="E68" s="1487"/>
      <c r="F68" s="875"/>
    </row>
    <row r="70" spans="2:6" ht="13.5" thickBot="1" x14ac:dyDescent="0.35"/>
    <row r="71" spans="2:6" ht="13.5" thickBot="1" x14ac:dyDescent="0.35">
      <c r="E71" s="876">
        <f>COUNTIF(E7:E66,TRUE)</f>
        <v>60</v>
      </c>
    </row>
  </sheetData>
  <sheetProtection algorithmName="SHA-512" hashValue="6oXwehtxVkeATlljBim7WHeTfCYkYYDHVgthjNiv0s+jyYuislLfDpLAeaC2tsjsIb302y+gAHpLmAZVyEa1kA==" saltValue="AxAIiNBGhXtlWHWN3KZvyA==" spinCount="100000" sheet="1" formatCells="0" formatColumns="0" formatRows="0" insertRows="0"/>
  <conditionalFormatting sqref="E8:E67">
    <cfRule type="cellIs" dxfId="87"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CAFD-8E4B-49B4-81A3-05E210A50AD9}">
  <dimension ref="A1:F22"/>
  <sheetViews>
    <sheetView workbookViewId="0">
      <selection activeCell="G35" sqref="G35"/>
    </sheetView>
  </sheetViews>
  <sheetFormatPr defaultRowHeight="14.5" x14ac:dyDescent="0.35"/>
  <cols>
    <col min="1" max="1" width="13.453125" bestFit="1" customWidth="1"/>
    <col min="2" max="2" width="8.81640625" bestFit="1" customWidth="1"/>
    <col min="5" max="5" width="8.81640625" bestFit="1" customWidth="1"/>
  </cols>
  <sheetData>
    <row r="1" spans="1:6" x14ac:dyDescent="0.35">
      <c r="A1" t="s">
        <v>1338</v>
      </c>
      <c r="B1">
        <v>2025</v>
      </c>
    </row>
    <row r="2" spans="1:6" x14ac:dyDescent="0.35">
      <c r="B2" t="s">
        <v>33</v>
      </c>
      <c r="C2" t="s">
        <v>1339</v>
      </c>
      <c r="D2" t="s">
        <v>1340</v>
      </c>
      <c r="E2" t="s">
        <v>1341</v>
      </c>
      <c r="F2" t="s">
        <v>1342</v>
      </c>
    </row>
    <row r="3" spans="1:6" x14ac:dyDescent="0.35">
      <c r="A3" s="778" t="s">
        <v>1343</v>
      </c>
      <c r="B3" s="2115">
        <v>387605</v>
      </c>
      <c r="C3" s="2115">
        <v>448729</v>
      </c>
      <c r="D3" s="2115">
        <v>476790</v>
      </c>
      <c r="E3" s="2115">
        <v>591595</v>
      </c>
      <c r="F3" s="2115">
        <v>634297</v>
      </c>
    </row>
    <row r="4" spans="1:6" x14ac:dyDescent="0.35">
      <c r="A4" s="778" t="s">
        <v>1344</v>
      </c>
      <c r="B4" s="2115">
        <v>373087</v>
      </c>
      <c r="C4" s="2115">
        <v>435186</v>
      </c>
      <c r="D4" s="2115">
        <v>460929</v>
      </c>
      <c r="E4" s="2115">
        <v>544989</v>
      </c>
      <c r="F4" s="2115">
        <v>587691</v>
      </c>
    </row>
    <row r="6" spans="1:6" x14ac:dyDescent="0.35">
      <c r="A6" t="s">
        <v>1345</v>
      </c>
      <c r="B6" t="s">
        <v>1346</v>
      </c>
      <c r="C6" t="s">
        <v>1347</v>
      </c>
    </row>
    <row r="7" spans="1:6" x14ac:dyDescent="0.35">
      <c r="A7" t="s">
        <v>1348</v>
      </c>
      <c r="B7" s="2115">
        <f>$B$4*0.25</f>
        <v>93271.75</v>
      </c>
      <c r="C7" s="2115">
        <f>$B$4*0.4</f>
        <v>149234.80000000002</v>
      </c>
    </row>
    <row r="8" spans="1:6" x14ac:dyDescent="0.35">
      <c r="A8" t="s">
        <v>1349</v>
      </c>
      <c r="B8" s="2115">
        <f>$C$4*0.25</f>
        <v>108796.5</v>
      </c>
      <c r="C8" s="2115">
        <f>$C$4*0.4</f>
        <v>174074.40000000002</v>
      </c>
    </row>
    <row r="9" spans="1:6" x14ac:dyDescent="0.35">
      <c r="A9" t="s">
        <v>1350</v>
      </c>
      <c r="B9" s="2115">
        <f>$D$4*0.25</f>
        <v>115232.25</v>
      </c>
      <c r="C9" s="2115">
        <f>$D$4*0.4</f>
        <v>184371.6</v>
      </c>
    </row>
    <row r="10" spans="1:6" x14ac:dyDescent="0.35">
      <c r="A10" t="s">
        <v>1351</v>
      </c>
      <c r="B10" s="2115">
        <f>$E$4*0.25</f>
        <v>136247.25</v>
      </c>
      <c r="C10" s="2115">
        <f>$E$4*0.4</f>
        <v>217995.6</v>
      </c>
    </row>
    <row r="11" spans="1:6" x14ac:dyDescent="0.35">
      <c r="A11" t="s">
        <v>1352</v>
      </c>
      <c r="B11" s="2115">
        <f>$F$4*0.25</f>
        <v>146922.75</v>
      </c>
      <c r="C11" s="2115">
        <f>$F$4*0.4</f>
        <v>235076.40000000002</v>
      </c>
    </row>
    <row r="15" spans="1:6" ht="39.65" customHeight="1" thickBot="1" x14ac:dyDescent="0.4">
      <c r="A15" s="2116"/>
      <c r="B15" s="2599" t="s">
        <v>1353</v>
      </c>
      <c r="C15" s="2599"/>
      <c r="D15" s="2116"/>
      <c r="E15" s="2599" t="s">
        <v>1354</v>
      </c>
      <c r="F15" s="2599"/>
    </row>
    <row r="16" spans="1:6" ht="26" x14ac:dyDescent="0.35">
      <c r="A16" s="2600" t="s">
        <v>1345</v>
      </c>
      <c r="B16" s="2118" t="s">
        <v>1355</v>
      </c>
      <c r="C16" s="2602" t="s">
        <v>1356</v>
      </c>
      <c r="D16" s="2600"/>
      <c r="E16" s="2118" t="s">
        <v>1355</v>
      </c>
      <c r="F16" s="2602" t="s">
        <v>1356</v>
      </c>
    </row>
    <row r="17" spans="1:6" ht="26.5" thickBot="1" x14ac:dyDescent="0.4">
      <c r="A17" s="2601"/>
      <c r="B17" s="2117" t="s">
        <v>1357</v>
      </c>
      <c r="C17" s="2599"/>
      <c r="D17" s="2601"/>
      <c r="E17" s="2117" t="s">
        <v>1357</v>
      </c>
      <c r="F17" s="2599"/>
    </row>
    <row r="18" spans="1:6" x14ac:dyDescent="0.35">
      <c r="A18" s="2119" t="s">
        <v>1358</v>
      </c>
      <c r="B18" s="2120">
        <f>$B$4*0.25</f>
        <v>93271.75</v>
      </c>
      <c r="C18" s="2120">
        <f>$B$4*0.4</f>
        <v>149234.80000000002</v>
      </c>
      <c r="D18" s="2121"/>
      <c r="E18" s="2122">
        <f>B18*0.8</f>
        <v>74617.400000000009</v>
      </c>
      <c r="F18" s="2122">
        <f t="shared" ref="F18:F22" si="0">C18*0.8</f>
        <v>119387.84000000003</v>
      </c>
    </row>
    <row r="19" spans="1:6" x14ac:dyDescent="0.35">
      <c r="A19" s="2119" t="s">
        <v>1116</v>
      </c>
      <c r="B19" s="2120">
        <f>$C$4*0.25</f>
        <v>108796.5</v>
      </c>
      <c r="C19" s="2120">
        <f>$C$4*0.4</f>
        <v>174074.40000000002</v>
      </c>
      <c r="D19" s="2121"/>
      <c r="E19" s="2122">
        <f t="shared" ref="E19:E22" si="1">B19*0.8</f>
        <v>87037.200000000012</v>
      </c>
      <c r="F19" s="2122">
        <f t="shared" si="0"/>
        <v>139259.52000000002</v>
      </c>
    </row>
    <row r="20" spans="1:6" x14ac:dyDescent="0.35">
      <c r="A20" s="2119" t="s">
        <v>1359</v>
      </c>
      <c r="B20" s="2120">
        <f>$D$4*0.25</f>
        <v>115232.25</v>
      </c>
      <c r="C20" s="2120">
        <f>$D$4*0.4</f>
        <v>184371.6</v>
      </c>
      <c r="D20" s="2121"/>
      <c r="E20" s="2122">
        <f t="shared" si="1"/>
        <v>92185.8</v>
      </c>
      <c r="F20" s="2122">
        <f t="shared" si="0"/>
        <v>147497.28</v>
      </c>
    </row>
    <row r="21" spans="1:6" x14ac:dyDescent="0.35">
      <c r="A21" s="2119" t="s">
        <v>1360</v>
      </c>
      <c r="B21" s="2120">
        <f>$E$4*0.25</f>
        <v>136247.25</v>
      </c>
      <c r="C21" s="2120">
        <f>$E$4*0.4</f>
        <v>217995.6</v>
      </c>
      <c r="D21" s="2121"/>
      <c r="E21" s="2122">
        <f t="shared" si="1"/>
        <v>108997.8</v>
      </c>
      <c r="F21" s="2122">
        <f t="shared" si="0"/>
        <v>174396.48</v>
      </c>
    </row>
    <row r="22" spans="1:6" x14ac:dyDescent="0.35">
      <c r="A22" s="2119" t="s">
        <v>1361</v>
      </c>
      <c r="B22" s="2120">
        <f>$F$4*0.25</f>
        <v>146922.75</v>
      </c>
      <c r="C22" s="2120">
        <f>$F$4*0.4</f>
        <v>235076.40000000002</v>
      </c>
      <c r="D22" s="2121"/>
      <c r="E22" s="2122">
        <f t="shared" si="1"/>
        <v>117538.20000000001</v>
      </c>
      <c r="F22" s="2122">
        <f t="shared" si="0"/>
        <v>188061.12000000002</v>
      </c>
    </row>
  </sheetData>
  <mergeCells count="6">
    <mergeCell ref="B15:C15"/>
    <mergeCell ref="E15:F15"/>
    <mergeCell ref="A16:A17"/>
    <mergeCell ref="C16:C17"/>
    <mergeCell ref="D16:D17"/>
    <mergeCell ref="F16: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113"/>
  <sheetViews>
    <sheetView workbookViewId="0">
      <selection activeCell="E10" sqref="E10"/>
    </sheetView>
  </sheetViews>
  <sheetFormatPr defaultRowHeight="14.5" x14ac:dyDescent="0.35"/>
  <cols>
    <col min="1" max="1" width="3.1796875" bestFit="1" customWidth="1"/>
    <col min="2" max="2" width="123.453125" bestFit="1" customWidth="1"/>
  </cols>
  <sheetData>
    <row r="1" spans="1:2" x14ac:dyDescent="0.35">
      <c r="A1" t="s">
        <v>943</v>
      </c>
    </row>
    <row r="2" spans="1:2" x14ac:dyDescent="0.35">
      <c r="A2" s="2127" t="s">
        <v>968</v>
      </c>
      <c r="B2" s="2127"/>
    </row>
    <row r="3" spans="1:2" x14ac:dyDescent="0.35">
      <c r="B3" t="s">
        <v>969</v>
      </c>
    </row>
    <row r="4" spans="1:2" x14ac:dyDescent="0.35">
      <c r="B4" t="s">
        <v>970</v>
      </c>
    </row>
    <row r="5" spans="1:2" x14ac:dyDescent="0.35">
      <c r="B5" t="s">
        <v>971</v>
      </c>
    </row>
    <row r="6" spans="1:2" x14ac:dyDescent="0.35">
      <c r="B6" t="s">
        <v>972</v>
      </c>
    </row>
    <row r="9" spans="1:2" x14ac:dyDescent="0.35">
      <c r="A9" s="1684">
        <v>1</v>
      </c>
      <c r="B9" s="1684"/>
    </row>
    <row r="10" spans="1:2" ht="29" x14ac:dyDescent="0.35">
      <c r="B10" s="1580" t="s">
        <v>1063</v>
      </c>
    </row>
    <row r="12" spans="1:2" x14ac:dyDescent="0.35">
      <c r="A12" s="1684" t="s">
        <v>973</v>
      </c>
      <c r="B12" s="1684"/>
    </row>
    <row r="13" spans="1:2" x14ac:dyDescent="0.35">
      <c r="B13" t="s">
        <v>974</v>
      </c>
    </row>
    <row r="14" spans="1:2" x14ac:dyDescent="0.35">
      <c r="B14" t="s">
        <v>975</v>
      </c>
    </row>
    <row r="16" spans="1:2" x14ac:dyDescent="0.35">
      <c r="A16" s="1684" t="s">
        <v>976</v>
      </c>
      <c r="B16" s="1684"/>
    </row>
    <row r="17" spans="1:2" x14ac:dyDescent="0.35">
      <c r="B17" t="s">
        <v>977</v>
      </c>
    </row>
    <row r="18" spans="1:2" x14ac:dyDescent="0.35">
      <c r="B18" t="s">
        <v>978</v>
      </c>
    </row>
    <row r="19" spans="1:2" x14ac:dyDescent="0.35">
      <c r="B19" t="s">
        <v>979</v>
      </c>
    </row>
    <row r="21" spans="1:2" x14ac:dyDescent="0.35">
      <c r="A21" s="1684">
        <v>3</v>
      </c>
      <c r="B21" s="1684"/>
    </row>
    <row r="22" spans="1:2" x14ac:dyDescent="0.35">
      <c r="B22" t="s">
        <v>980</v>
      </c>
    </row>
    <row r="24" spans="1:2" x14ac:dyDescent="0.35">
      <c r="A24" s="1684" t="s">
        <v>601</v>
      </c>
      <c r="B24" s="1684"/>
    </row>
    <row r="25" spans="1:2" x14ac:dyDescent="0.35">
      <c r="B25" t="s">
        <v>981</v>
      </c>
    </row>
    <row r="27" spans="1:2" x14ac:dyDescent="0.35">
      <c r="B27" t="s">
        <v>1025</v>
      </c>
    </row>
    <row r="28" spans="1:2" x14ac:dyDescent="0.35">
      <c r="B28" t="s">
        <v>1026</v>
      </c>
    </row>
    <row r="29" spans="1:2" x14ac:dyDescent="0.35">
      <c r="B29" t="s">
        <v>1027</v>
      </c>
    </row>
    <row r="31" spans="1:2" x14ac:dyDescent="0.35">
      <c r="B31" t="s">
        <v>982</v>
      </c>
    </row>
    <row r="33" spans="1:2" x14ac:dyDescent="0.35">
      <c r="B33" t="s">
        <v>983</v>
      </c>
    </row>
    <row r="34" spans="1:2" x14ac:dyDescent="0.35">
      <c r="B34" t="s">
        <v>984</v>
      </c>
    </row>
    <row r="36" spans="1:2" x14ac:dyDescent="0.35">
      <c r="A36" s="1684" t="s">
        <v>1028</v>
      </c>
      <c r="B36" s="1684"/>
    </row>
    <row r="38" spans="1:2" x14ac:dyDescent="0.35">
      <c r="B38" t="s">
        <v>1029</v>
      </c>
    </row>
    <row r="40" spans="1:2" x14ac:dyDescent="0.35">
      <c r="A40" s="1684" t="s">
        <v>985</v>
      </c>
      <c r="B40" s="1684"/>
    </row>
    <row r="42" spans="1:2" x14ac:dyDescent="0.35">
      <c r="B42" t="s">
        <v>986</v>
      </c>
    </row>
    <row r="43" spans="1:2" x14ac:dyDescent="0.35">
      <c r="B43" t="s">
        <v>987</v>
      </c>
    </row>
    <row r="45" spans="1:2" x14ac:dyDescent="0.35">
      <c r="A45" s="1684" t="s">
        <v>988</v>
      </c>
      <c r="B45" s="1684"/>
    </row>
    <row r="47" spans="1:2" x14ac:dyDescent="0.35">
      <c r="B47" t="s">
        <v>989</v>
      </c>
    </row>
    <row r="48" spans="1:2" x14ac:dyDescent="0.35">
      <c r="B48" t="s">
        <v>990</v>
      </c>
    </row>
    <row r="50" spans="1:2" x14ac:dyDescent="0.35">
      <c r="B50" t="s">
        <v>991</v>
      </c>
    </row>
    <row r="51" spans="1:2" x14ac:dyDescent="0.35">
      <c r="B51" t="s">
        <v>992</v>
      </c>
    </row>
    <row r="53" spans="1:2" x14ac:dyDescent="0.35">
      <c r="A53" s="1684" t="s">
        <v>1030</v>
      </c>
      <c r="B53" s="1684"/>
    </row>
    <row r="55" spans="1:2" x14ac:dyDescent="0.35">
      <c r="B55" t="s">
        <v>983</v>
      </c>
    </row>
    <row r="56" spans="1:2" x14ac:dyDescent="0.35">
      <c r="B56" t="s">
        <v>984</v>
      </c>
    </row>
    <row r="58" spans="1:2" x14ac:dyDescent="0.35">
      <c r="B58" t="s">
        <v>1031</v>
      </c>
    </row>
    <row r="60" spans="1:2" x14ac:dyDescent="0.35">
      <c r="A60" s="1684" t="s">
        <v>993</v>
      </c>
      <c r="B60" s="1684"/>
    </row>
    <row r="62" spans="1:2" x14ac:dyDescent="0.35">
      <c r="B62" t="s">
        <v>994</v>
      </c>
    </row>
    <row r="63" spans="1:2" x14ac:dyDescent="0.35">
      <c r="B63" t="s">
        <v>995</v>
      </c>
    </row>
    <row r="64" spans="1:2" x14ac:dyDescent="0.35">
      <c r="B64" t="s">
        <v>996</v>
      </c>
    </row>
    <row r="66" spans="1:2" x14ac:dyDescent="0.35">
      <c r="A66" s="1684" t="s">
        <v>997</v>
      </c>
      <c r="B66" s="1684"/>
    </row>
    <row r="68" spans="1:2" x14ac:dyDescent="0.35">
      <c r="B68" t="s">
        <v>998</v>
      </c>
    </row>
    <row r="69" spans="1:2" x14ac:dyDescent="0.35">
      <c r="B69" t="s">
        <v>1032</v>
      </c>
    </row>
    <row r="70" spans="1:2" x14ac:dyDescent="0.35">
      <c r="B70" t="s">
        <v>999</v>
      </c>
    </row>
    <row r="72" spans="1:2" x14ac:dyDescent="0.35">
      <c r="B72" t="s">
        <v>1000</v>
      </c>
    </row>
    <row r="74" spans="1:2" x14ac:dyDescent="0.35">
      <c r="B74" s="1726" t="s">
        <v>1001</v>
      </c>
    </row>
    <row r="76" spans="1:2" x14ac:dyDescent="0.35">
      <c r="B76" t="s">
        <v>1033</v>
      </c>
    </row>
    <row r="77" spans="1:2" x14ac:dyDescent="0.35">
      <c r="B77" s="1686"/>
    </row>
    <row r="78" spans="1:2" x14ac:dyDescent="0.35">
      <c r="A78" s="1684" t="s">
        <v>1002</v>
      </c>
      <c r="B78" s="1684"/>
    </row>
    <row r="80" spans="1:2" x14ac:dyDescent="0.35">
      <c r="B80" t="s">
        <v>1033</v>
      </c>
    </row>
    <row r="82" spans="1:2" x14ac:dyDescent="0.35">
      <c r="A82" s="1684" t="s">
        <v>1003</v>
      </c>
      <c r="B82" s="1684"/>
    </row>
    <row r="83" spans="1:2" x14ac:dyDescent="0.35">
      <c r="B83" t="s">
        <v>1004</v>
      </c>
    </row>
    <row r="84" spans="1:2" x14ac:dyDescent="0.35">
      <c r="B84" t="s">
        <v>1005</v>
      </c>
    </row>
    <row r="86" spans="1:2" x14ac:dyDescent="0.35">
      <c r="B86" t="s">
        <v>1034</v>
      </c>
    </row>
    <row r="88" spans="1:2" x14ac:dyDescent="0.35">
      <c r="B88" t="s">
        <v>1006</v>
      </c>
    </row>
    <row r="89" spans="1:2" x14ac:dyDescent="0.35">
      <c r="B89" t="s">
        <v>1007</v>
      </c>
    </row>
    <row r="91" spans="1:2" x14ac:dyDescent="0.35">
      <c r="B91" s="1685" t="s">
        <v>1008</v>
      </c>
    </row>
    <row r="92" spans="1:2" x14ac:dyDescent="0.35">
      <c r="B92" s="1685" t="s">
        <v>1009</v>
      </c>
    </row>
    <row r="94" spans="1:2" x14ac:dyDescent="0.35">
      <c r="A94" s="1684" t="s">
        <v>1010</v>
      </c>
      <c r="B94" s="1684"/>
    </row>
    <row r="96" spans="1:2" x14ac:dyDescent="0.35">
      <c r="B96" t="s">
        <v>1035</v>
      </c>
    </row>
    <row r="98" spans="1:2" x14ac:dyDescent="0.35">
      <c r="A98" s="1684" t="s">
        <v>1011</v>
      </c>
      <c r="B98" s="1684"/>
    </row>
    <row r="100" spans="1:2" x14ac:dyDescent="0.35">
      <c r="B100" t="s">
        <v>1036</v>
      </c>
    </row>
    <row r="101" spans="1:2" x14ac:dyDescent="0.35">
      <c r="B101" t="s">
        <v>1012</v>
      </c>
    </row>
    <row r="102" spans="1:2" x14ac:dyDescent="0.35">
      <c r="B102" t="s">
        <v>1013</v>
      </c>
    </row>
    <row r="103" spans="1:2" x14ac:dyDescent="0.35">
      <c r="B103" t="s">
        <v>1014</v>
      </c>
    </row>
    <row r="105" spans="1:2" x14ac:dyDescent="0.35">
      <c r="B105" t="s">
        <v>1015</v>
      </c>
    </row>
    <row r="107" spans="1:2" x14ac:dyDescent="0.35">
      <c r="A107" s="1684" t="s">
        <v>1016</v>
      </c>
      <c r="B107" s="1684"/>
    </row>
    <row r="108" spans="1:2" x14ac:dyDescent="0.35">
      <c r="B108" s="1685"/>
    </row>
    <row r="109" spans="1:2" x14ac:dyDescent="0.35">
      <c r="B109" s="1685" t="s">
        <v>1017</v>
      </c>
    </row>
    <row r="111" spans="1:2" x14ac:dyDescent="0.35">
      <c r="A111" s="1684" t="s">
        <v>1018</v>
      </c>
      <c r="B111" s="1684"/>
    </row>
    <row r="112" spans="1:2" x14ac:dyDescent="0.35">
      <c r="B112" s="1686"/>
    </row>
    <row r="113" spans="2:2" x14ac:dyDescent="0.35">
      <c r="B113" t="s">
        <v>1019</v>
      </c>
    </row>
  </sheetData>
  <mergeCells count="1">
    <mergeCell ref="A2:B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sheetPr>
  <dimension ref="B7:I23"/>
  <sheetViews>
    <sheetView showGridLines="0" zoomScaleNormal="100" workbookViewId="0">
      <selection activeCell="N7" sqref="N7"/>
    </sheetView>
  </sheetViews>
  <sheetFormatPr defaultColWidth="9.1796875" defaultRowHeight="14.5" x14ac:dyDescent="0.35"/>
  <cols>
    <col min="1" max="2" width="1.7265625" style="311" customWidth="1"/>
    <col min="3" max="3" width="6" style="981" bestFit="1" customWidth="1"/>
    <col min="4" max="4" width="29" style="311" bestFit="1" customWidth="1"/>
    <col min="5" max="5" width="21.7265625" style="311" bestFit="1" customWidth="1"/>
    <col min="6" max="6" width="21.7265625" style="311" customWidth="1"/>
    <col min="7" max="7" width="9.7265625" style="311" bestFit="1" customWidth="1"/>
    <col min="8" max="8" width="26.26953125" style="311" customWidth="1"/>
    <col min="9" max="10" width="1.7265625" style="311" customWidth="1"/>
    <col min="11" max="16384" width="9.1796875" style="311"/>
  </cols>
  <sheetData>
    <row r="7" spans="2:9" ht="21.5" thickBot="1" x14ac:dyDescent="0.55000000000000004">
      <c r="B7" s="982" t="s">
        <v>610</v>
      </c>
    </row>
    <row r="8" spans="2:9" x14ac:dyDescent="0.35">
      <c r="B8" s="987"/>
      <c r="C8" s="988"/>
      <c r="D8" s="920"/>
      <c r="E8" s="920"/>
      <c r="F8" s="920"/>
      <c r="G8" s="920"/>
      <c r="H8" s="920"/>
      <c r="I8" s="921"/>
    </row>
    <row r="9" spans="2:9" ht="29.5" thickBot="1" x14ac:dyDescent="0.4">
      <c r="B9" s="889"/>
      <c r="C9" t="s">
        <v>599</v>
      </c>
      <c r="D9" t="s">
        <v>600</v>
      </c>
      <c r="E9"/>
      <c r="F9"/>
      <c r="G9" s="989" t="s">
        <v>617</v>
      </c>
      <c r="H9" s="957" t="s">
        <v>618</v>
      </c>
      <c r="I9" s="919"/>
    </row>
    <row r="10" spans="2:9" s="983" customFormat="1" x14ac:dyDescent="0.35">
      <c r="B10" s="990"/>
      <c r="C10" s="991">
        <v>3</v>
      </c>
      <c r="D10" s="2128" t="s">
        <v>605</v>
      </c>
      <c r="E10" s="2128"/>
      <c r="F10" s="2128"/>
      <c r="G10" s="992" t="str">
        <f>IF((COUNTA('3'!$C$8:$C$26))&lt;1,"Concern","OK")</f>
        <v>OK</v>
      </c>
      <c r="H10" s="984"/>
      <c r="I10" s="993"/>
    </row>
    <row r="11" spans="2:9" s="983" customFormat="1" x14ac:dyDescent="0.35">
      <c r="B11" s="990"/>
      <c r="C11" s="994"/>
      <c r="D11" s="2129" t="s">
        <v>606</v>
      </c>
      <c r="E11" s="2129"/>
      <c r="F11" s="2129"/>
      <c r="G11" s="995" t="str">
        <f>IF((COUNTA('3'!$D$8:$D$26))&lt;&gt;(COUNTA('3'!$C$8:$C$26)),"Concern","OK")</f>
        <v>OK</v>
      </c>
      <c r="H11" s="985"/>
      <c r="I11" s="993"/>
    </row>
    <row r="12" spans="2:9" s="983" customFormat="1" x14ac:dyDescent="0.35">
      <c r="B12" s="990"/>
      <c r="C12" s="994"/>
      <c r="D12" s="2129" t="s">
        <v>607</v>
      </c>
      <c r="E12" s="2129"/>
      <c r="F12" s="2129"/>
      <c r="G12" s="995" t="str">
        <f>IF((COUNTA('3'!$E$8:$E$26))&lt;&gt;(COUNTA('3'!$C$8:$C$26)),"Concern","OK")</f>
        <v>OK</v>
      </c>
      <c r="H12" s="985"/>
      <c r="I12" s="993"/>
    </row>
    <row r="13" spans="2:9" s="983" customFormat="1" x14ac:dyDescent="0.35">
      <c r="B13" s="990"/>
      <c r="C13" s="994"/>
      <c r="D13" s="2129" t="s">
        <v>608</v>
      </c>
      <c r="E13" s="2129"/>
      <c r="F13" s="2129"/>
      <c r="G13" s="995" t="str">
        <f>IF((COUNTA('3'!$G$8:$G$26))&lt;1,"Concern","OK")</f>
        <v>OK</v>
      </c>
      <c r="H13" s="985"/>
      <c r="I13" s="993"/>
    </row>
    <row r="14" spans="2:9" s="983" customFormat="1" ht="15" thickBot="1" x14ac:dyDescent="0.4">
      <c r="B14" s="990"/>
      <c r="C14" s="996"/>
      <c r="D14" s="2132" t="s">
        <v>609</v>
      </c>
      <c r="E14" s="2132"/>
      <c r="F14" s="2132"/>
      <c r="G14" s="997" t="str">
        <f>IF((COUNTA('3'!$G$8:$G$26))&lt;1,"Concern","OK")</f>
        <v>OK</v>
      </c>
      <c r="H14" s="986"/>
      <c r="I14" s="993"/>
    </row>
    <row r="15" spans="2:9" s="983" customFormat="1" ht="15" thickBot="1" x14ac:dyDescent="0.4">
      <c r="B15" s="990"/>
      <c r="C15" s="994"/>
      <c r="D15" s="2133"/>
      <c r="E15" s="2133"/>
      <c r="F15" s="2133"/>
      <c r="G15" s="998"/>
      <c r="H15" s="998"/>
      <c r="I15" s="993"/>
    </row>
    <row r="16" spans="2:9" x14ac:dyDescent="0.35">
      <c r="B16" s="889"/>
      <c r="C16" s="991">
        <v>5</v>
      </c>
      <c r="D16" s="2128" t="s">
        <v>604</v>
      </c>
      <c r="E16" s="2128"/>
      <c r="F16" s="2128"/>
      <c r="G16" s="992" t="str">
        <f>IF((IFERROR(MATCH("Begin Construction",'5'!D7:D79,0),0))&lt;&gt;0,"OK","Concern")</f>
        <v>OK</v>
      </c>
      <c r="H16" s="984"/>
      <c r="I16" s="919"/>
    </row>
    <row r="17" spans="2:9" ht="15" thickBot="1" x14ac:dyDescent="0.4">
      <c r="B17" s="889"/>
      <c r="C17" s="996"/>
      <c r="D17" s="2132" t="s">
        <v>627</v>
      </c>
      <c r="E17" s="2132"/>
      <c r="F17" s="2132"/>
      <c r="G17" s="997" t="str">
        <f>IF('5 Default Check'!E71&gt;=54,"OK","Concern")</f>
        <v>OK</v>
      </c>
      <c r="H17" s="986"/>
      <c r="I17" s="919"/>
    </row>
    <row r="18" spans="2:9" ht="15" thickBot="1" x14ac:dyDescent="0.4">
      <c r="B18" s="889"/>
      <c r="C18" s="994"/>
      <c r="D18" s="2133"/>
      <c r="E18" s="2133"/>
      <c r="F18" s="2133"/>
      <c r="G18" s="999"/>
      <c r="H18" s="999"/>
      <c r="I18" s="919"/>
    </row>
    <row r="19" spans="2:9" x14ac:dyDescent="0.35">
      <c r="B19" s="889"/>
      <c r="C19" s="991">
        <v>7</v>
      </c>
      <c r="D19" s="2130" t="s">
        <v>602</v>
      </c>
      <c r="E19" s="2130"/>
      <c r="F19" s="2130"/>
      <c r="G19" s="1000" t="str">
        <f>IF((COUNTA(#REF!,#REF!))&gt;(COUNTA(#REF!,#REF!)),"Concern","OK")</f>
        <v>OK</v>
      </c>
      <c r="H19" s="984"/>
      <c r="I19" s="919"/>
    </row>
    <row r="20" spans="2:9" x14ac:dyDescent="0.35">
      <c r="B20" s="889"/>
      <c r="C20" s="994"/>
      <c r="D20" s="2129" t="s">
        <v>611</v>
      </c>
      <c r="E20" s="2129"/>
      <c r="F20" s="2129"/>
      <c r="G20" s="995" t="str">
        <f>IF((COUNTA(#REF!,#REF!))&gt;(COUNTA(#REF!,#REF!)),"Concern","OK")</f>
        <v>OK</v>
      </c>
      <c r="H20" s="985"/>
      <c r="I20" s="919"/>
    </row>
    <row r="21" spans="2:9" x14ac:dyDescent="0.35">
      <c r="B21" s="889"/>
      <c r="C21" s="994"/>
      <c r="D21" s="1012" t="s">
        <v>648</v>
      </c>
      <c r="E21" s="1012"/>
      <c r="F21" s="1012"/>
      <c r="G21" s="995" t="str">
        <f>IF(((COUNTIF('7A'!J20:J29,"Loan"))+(COUNTIF('7A'!J41:J43,"Loan")))&gt;(COUNTA('7A'!M20:M29)+COUNTA('7A'!M41:M43)),"Concern","OK")</f>
        <v>OK</v>
      </c>
      <c r="H21" s="985"/>
      <c r="I21" s="919"/>
    </row>
    <row r="22" spans="2:9" ht="15" thickBot="1" x14ac:dyDescent="0.4">
      <c r="B22" s="889"/>
      <c r="C22" s="1722"/>
      <c r="D22" s="2131" t="s">
        <v>603</v>
      </c>
      <c r="E22" s="2131"/>
      <c r="F22" s="2131"/>
      <c r="G22" s="1723" t="str">
        <f>IF((COUNTA(#REF!,#REF!))&gt;(COUNTA(#REF!,#REF!)),"Concern","OK")</f>
        <v>OK</v>
      </c>
      <c r="H22" s="986"/>
      <c r="I22" s="919"/>
    </row>
    <row r="23" spans="2:9" ht="15" thickBot="1" x14ac:dyDescent="0.4">
      <c r="B23" s="892"/>
      <c r="C23" s="1001"/>
      <c r="D23" s="922"/>
      <c r="E23" s="922"/>
      <c r="F23" s="922"/>
      <c r="G23" s="922"/>
      <c r="H23" s="922"/>
      <c r="I23" s="893"/>
    </row>
  </sheetData>
  <mergeCells count="12">
    <mergeCell ref="D22:F22"/>
    <mergeCell ref="D14:F14"/>
    <mergeCell ref="D15:F15"/>
    <mergeCell ref="D16:F16"/>
    <mergeCell ref="D18:F18"/>
    <mergeCell ref="D17:F17"/>
    <mergeCell ref="D10:F10"/>
    <mergeCell ref="D11:F11"/>
    <mergeCell ref="D12:F12"/>
    <mergeCell ref="D13:F13"/>
    <mergeCell ref="D20:F20"/>
    <mergeCell ref="D19:F19"/>
  </mergeCells>
  <conditionalFormatting sqref="G10:G22">
    <cfRule type="containsText" dxfId="86" priority="1" operator="containsText" text="Concern">
      <formula>NOT(ISERROR(SEARCH("Concern",G10)))</formula>
    </cfRule>
    <cfRule type="containsText" dxfId="85" priority="2" operator="containsText" text="OK">
      <formula>NOT(ISERROR(SEARCH("OK",G10)))</formula>
    </cfRule>
  </conditionalFormatting>
  <conditionalFormatting sqref="H19:H22">
    <cfRule type="cellIs" dxfId="84" priority="11" operator="equal">
      <formula>"OK"</formula>
    </cfRule>
    <cfRule type="cellIs" dxfId="83" priority="12" operator="equal">
      <formula>"FAIL"</formula>
    </cfRule>
  </conditionalFormatting>
  <pageMargins left="0.7" right="0.7" top="0.75" bottom="0.75" header="0.3" footer="0.3"/>
  <pageSetup scale="6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0000"/>
  </sheetPr>
  <dimension ref="A3:H196"/>
  <sheetViews>
    <sheetView topLeftCell="A31" zoomScale="140" zoomScaleNormal="140" workbookViewId="0">
      <selection activeCell="E51" sqref="E51"/>
    </sheetView>
  </sheetViews>
  <sheetFormatPr defaultColWidth="9.1796875" defaultRowHeight="14.5" x14ac:dyDescent="0.35"/>
  <cols>
    <col min="1" max="1" width="19.1796875" bestFit="1" customWidth="1"/>
    <col min="2" max="2" width="33.1796875" bestFit="1" customWidth="1"/>
    <col min="4" max="4" width="26.54296875" bestFit="1" customWidth="1"/>
    <col min="5" max="5" width="26" bestFit="1" customWidth="1"/>
    <col min="7" max="7" width="16.54296875" bestFit="1" customWidth="1"/>
    <col min="8" max="8" width="10.7265625" bestFit="1" customWidth="1"/>
  </cols>
  <sheetData>
    <row r="3" spans="1:2" x14ac:dyDescent="0.35">
      <c r="A3" s="115" t="s">
        <v>1059</v>
      </c>
      <c r="B3" s="273" t="s">
        <v>493</v>
      </c>
    </row>
    <row r="4" spans="1:2" x14ac:dyDescent="0.35">
      <c r="A4" s="115"/>
      <c r="B4" s="561" t="s">
        <v>875</v>
      </c>
    </row>
    <row r="5" spans="1:2" x14ac:dyDescent="0.35">
      <c r="B5" s="561" t="s">
        <v>478</v>
      </c>
    </row>
    <row r="6" spans="1:2" x14ac:dyDescent="0.35">
      <c r="B6" s="561" t="s">
        <v>937</v>
      </c>
    </row>
    <row r="7" spans="1:2" x14ac:dyDescent="0.35">
      <c r="B7" s="561" t="s">
        <v>480</v>
      </c>
    </row>
    <row r="8" spans="1:2" x14ac:dyDescent="0.35">
      <c r="B8" s="561" t="s">
        <v>486</v>
      </c>
    </row>
    <row r="9" spans="1:2" x14ac:dyDescent="0.35">
      <c r="B9" s="561" t="s">
        <v>485</v>
      </c>
    </row>
    <row r="10" spans="1:2" x14ac:dyDescent="0.35">
      <c r="B10" s="561" t="s">
        <v>476</v>
      </c>
    </row>
    <row r="11" spans="1:2" x14ac:dyDescent="0.35">
      <c r="B11" s="561" t="s">
        <v>479</v>
      </c>
    </row>
    <row r="12" spans="1:2" x14ac:dyDescent="0.35">
      <c r="B12" s="561" t="s">
        <v>506</v>
      </c>
    </row>
    <row r="13" spans="1:2" x14ac:dyDescent="0.35">
      <c r="B13" s="561" t="s">
        <v>477</v>
      </c>
    </row>
    <row r="14" spans="1:2" x14ac:dyDescent="0.35">
      <c r="B14" s="561" t="s">
        <v>498</v>
      </c>
    </row>
    <row r="15" spans="1:2" x14ac:dyDescent="0.35">
      <c r="B15" s="561" t="s">
        <v>507</v>
      </c>
    </row>
    <row r="16" spans="1:2" x14ac:dyDescent="0.35">
      <c r="B16" s="561" t="s">
        <v>508</v>
      </c>
    </row>
    <row r="17" spans="1:2" x14ac:dyDescent="0.35">
      <c r="B17" s="561" t="s">
        <v>938</v>
      </c>
    </row>
    <row r="18" spans="1:2" x14ac:dyDescent="0.35">
      <c r="B18" s="561" t="s">
        <v>461</v>
      </c>
    </row>
    <row r="19" spans="1:2" x14ac:dyDescent="0.35">
      <c r="B19" s="561" t="s">
        <v>484</v>
      </c>
    </row>
    <row r="20" spans="1:2" x14ac:dyDescent="0.35">
      <c r="B20" s="561" t="s">
        <v>922</v>
      </c>
    </row>
    <row r="21" spans="1:2" x14ac:dyDescent="0.35">
      <c r="B21" s="561" t="s">
        <v>483</v>
      </c>
    </row>
    <row r="22" spans="1:2" x14ac:dyDescent="0.35">
      <c r="B22" s="561" t="s">
        <v>482</v>
      </c>
    </row>
    <row r="23" spans="1:2" x14ac:dyDescent="0.35">
      <c r="B23" s="562" t="s">
        <v>481</v>
      </c>
    </row>
    <row r="27" spans="1:2" x14ac:dyDescent="0.35">
      <c r="A27" t="s">
        <v>509</v>
      </c>
      <c r="B27" s="273" t="s">
        <v>493</v>
      </c>
    </row>
    <row r="28" spans="1:2" x14ac:dyDescent="0.35">
      <c r="B28" s="564" t="s">
        <v>510</v>
      </c>
    </row>
    <row r="29" spans="1:2" x14ac:dyDescent="0.35">
      <c r="B29" s="563" t="s">
        <v>511</v>
      </c>
    </row>
    <row r="31" spans="1:2" x14ac:dyDescent="0.35">
      <c r="A31" t="s">
        <v>621</v>
      </c>
      <c r="B31" s="273" t="s">
        <v>493</v>
      </c>
    </row>
    <row r="32" spans="1:2" x14ac:dyDescent="0.35">
      <c r="B32" s="564" t="s">
        <v>510</v>
      </c>
    </row>
    <row r="33" spans="1:5" x14ac:dyDescent="0.35">
      <c r="B33" s="564" t="s">
        <v>511</v>
      </c>
    </row>
    <row r="34" spans="1:5" x14ac:dyDescent="0.35">
      <c r="B34" s="563" t="s">
        <v>622</v>
      </c>
      <c r="D34" s="321" t="s">
        <v>1058</v>
      </c>
    </row>
    <row r="35" spans="1:5" x14ac:dyDescent="0.35">
      <c r="D35" t="s">
        <v>1055</v>
      </c>
    </row>
    <row r="36" spans="1:5" x14ac:dyDescent="0.35">
      <c r="A36" t="s">
        <v>636</v>
      </c>
      <c r="B36" s="273" t="s">
        <v>493</v>
      </c>
      <c r="D36" t="s">
        <v>1056</v>
      </c>
    </row>
    <row r="37" spans="1:5" x14ac:dyDescent="0.35">
      <c r="B37" s="564" t="s">
        <v>510</v>
      </c>
      <c r="D37" t="s">
        <v>1057</v>
      </c>
    </row>
    <row r="38" spans="1:5" x14ac:dyDescent="0.35">
      <c r="B38" s="564" t="s">
        <v>511</v>
      </c>
      <c r="D38" t="s">
        <v>514</v>
      </c>
    </row>
    <row r="39" spans="1:5" x14ac:dyDescent="0.35">
      <c r="B39" s="563" t="s">
        <v>635</v>
      </c>
    </row>
    <row r="41" spans="1:5" x14ac:dyDescent="0.35">
      <c r="A41" t="s">
        <v>512</v>
      </c>
      <c r="B41" s="273" t="s">
        <v>493</v>
      </c>
    </row>
    <row r="42" spans="1:5" x14ac:dyDescent="0.35">
      <c r="B42" s="564" t="s">
        <v>513</v>
      </c>
    </row>
    <row r="43" spans="1:5" x14ac:dyDescent="0.35">
      <c r="B43" s="564" t="s">
        <v>514</v>
      </c>
    </row>
    <row r="44" spans="1:5" x14ac:dyDescent="0.35">
      <c r="B44" s="563" t="s">
        <v>1069</v>
      </c>
    </row>
    <row r="46" spans="1:5" x14ac:dyDescent="0.35">
      <c r="A46" t="s">
        <v>1061</v>
      </c>
      <c r="B46" s="273"/>
      <c r="D46" t="s">
        <v>510</v>
      </c>
      <c r="E46" t="s">
        <v>511</v>
      </c>
    </row>
    <row r="47" spans="1:5" x14ac:dyDescent="0.35">
      <c r="B47" s="564"/>
      <c r="D47" s="564" t="s">
        <v>515</v>
      </c>
      <c r="E47" t="s">
        <v>1062</v>
      </c>
    </row>
    <row r="48" spans="1:5" x14ac:dyDescent="0.35">
      <c r="B48" s="564"/>
      <c r="D48" s="564" t="s">
        <v>1062</v>
      </c>
      <c r="E48" s="563" t="s">
        <v>500</v>
      </c>
    </row>
    <row r="49" spans="1:8" x14ac:dyDescent="0.35">
      <c r="B49" s="564"/>
      <c r="D49" s="563" t="s">
        <v>500</v>
      </c>
    </row>
    <row r="50" spans="1:8" x14ac:dyDescent="0.35">
      <c r="B50" s="563"/>
    </row>
    <row r="52" spans="1:8" x14ac:dyDescent="0.35">
      <c r="A52" t="s">
        <v>516</v>
      </c>
      <c r="B52" s="273" t="s">
        <v>493</v>
      </c>
    </row>
    <row r="53" spans="1:8" x14ac:dyDescent="0.35">
      <c r="B53" s="564" t="s">
        <v>517</v>
      </c>
    </row>
    <row r="54" spans="1:8" x14ac:dyDescent="0.35">
      <c r="B54" s="563" t="s">
        <v>31</v>
      </c>
    </row>
    <row r="57" spans="1:8" x14ac:dyDescent="0.35">
      <c r="A57" t="s">
        <v>518</v>
      </c>
      <c r="B57" s="273" t="s">
        <v>505</v>
      </c>
      <c r="D57" t="s">
        <v>638</v>
      </c>
      <c r="E57" s="273" t="s">
        <v>493</v>
      </c>
      <c r="G57" t="s">
        <v>488</v>
      </c>
      <c r="H57" t="s">
        <v>502</v>
      </c>
    </row>
    <row r="58" spans="1:8" x14ac:dyDescent="0.35">
      <c r="B58" s="564" t="s">
        <v>488</v>
      </c>
      <c r="E58" s="564" t="s">
        <v>488</v>
      </c>
      <c r="G58" s="1412" t="s">
        <v>639</v>
      </c>
      <c r="H58" s="273" t="s">
        <v>644</v>
      </c>
    </row>
    <row r="59" spans="1:8" x14ac:dyDescent="0.35">
      <c r="B59" s="564" t="s">
        <v>502</v>
      </c>
      <c r="E59" s="563" t="s">
        <v>502</v>
      </c>
      <c r="G59" s="1742" t="s">
        <v>640</v>
      </c>
      <c r="H59" s="564" t="s">
        <v>641</v>
      </c>
    </row>
    <row r="60" spans="1:8" x14ac:dyDescent="0.35">
      <c r="B60" s="563" t="s">
        <v>1037</v>
      </c>
      <c r="H60" s="564" t="s">
        <v>598</v>
      </c>
    </row>
    <row r="61" spans="1:8" x14ac:dyDescent="0.35">
      <c r="H61" s="564" t="s">
        <v>642</v>
      </c>
    </row>
    <row r="62" spans="1:8" x14ac:dyDescent="0.35">
      <c r="A62" t="s">
        <v>651</v>
      </c>
      <c r="B62" s="273" t="s">
        <v>493</v>
      </c>
      <c r="H62" s="563" t="s">
        <v>643</v>
      </c>
    </row>
    <row r="63" spans="1:8" x14ac:dyDescent="0.35">
      <c r="B63" s="564" t="s">
        <v>649</v>
      </c>
    </row>
    <row r="64" spans="1:8" x14ac:dyDescent="0.35">
      <c r="B64" s="563" t="s">
        <v>650</v>
      </c>
    </row>
    <row r="66" spans="1:5" x14ac:dyDescent="0.35">
      <c r="A66" t="s">
        <v>519</v>
      </c>
      <c r="B66" s="273" t="s">
        <v>493</v>
      </c>
    </row>
    <row r="67" spans="1:5" x14ac:dyDescent="0.35">
      <c r="B67" s="564" t="s">
        <v>520</v>
      </c>
    </row>
    <row r="68" spans="1:5" x14ac:dyDescent="0.35">
      <c r="B68" s="563" t="s">
        <v>521</v>
      </c>
    </row>
    <row r="71" spans="1:5" x14ac:dyDescent="0.35">
      <c r="A71" t="s">
        <v>31</v>
      </c>
      <c r="B71" s="273"/>
    </row>
    <row r="72" spans="1:5" x14ac:dyDescent="0.35">
      <c r="B72" s="563" t="s">
        <v>500</v>
      </c>
    </row>
    <row r="74" spans="1:5" x14ac:dyDescent="0.35">
      <c r="A74" t="s">
        <v>517</v>
      </c>
      <c r="B74" s="273" t="s">
        <v>493</v>
      </c>
      <c r="D74" t="s">
        <v>660</v>
      </c>
      <c r="E74" s="273" t="s">
        <v>493</v>
      </c>
    </row>
    <row r="75" spans="1:5" x14ac:dyDescent="0.35">
      <c r="B75" s="564" t="s">
        <v>33</v>
      </c>
      <c r="E75" s="564" t="s">
        <v>33</v>
      </c>
    </row>
    <row r="76" spans="1:5" x14ac:dyDescent="0.35">
      <c r="B76" s="564" t="s">
        <v>32</v>
      </c>
      <c r="E76" s="564" t="s">
        <v>32</v>
      </c>
    </row>
    <row r="77" spans="1:5" x14ac:dyDescent="0.35">
      <c r="B77" s="564" t="s">
        <v>522</v>
      </c>
      <c r="E77" s="564" t="s">
        <v>522</v>
      </c>
    </row>
    <row r="78" spans="1:5" x14ac:dyDescent="0.35">
      <c r="B78" s="564" t="s">
        <v>523</v>
      </c>
      <c r="E78" s="564" t="s">
        <v>523</v>
      </c>
    </row>
    <row r="79" spans="1:5" x14ac:dyDescent="0.35">
      <c r="B79" s="564" t="s">
        <v>524</v>
      </c>
      <c r="E79" s="564" t="s">
        <v>524</v>
      </c>
    </row>
    <row r="80" spans="1:5" x14ac:dyDescent="0.35">
      <c r="B80" s="564" t="s">
        <v>525</v>
      </c>
      <c r="E80" s="564" t="s">
        <v>525</v>
      </c>
    </row>
    <row r="81" spans="1:5" x14ac:dyDescent="0.35">
      <c r="B81" s="563" t="s">
        <v>526</v>
      </c>
      <c r="E81" s="564" t="s">
        <v>909</v>
      </c>
    </row>
    <row r="82" spans="1:5" x14ac:dyDescent="0.35">
      <c r="E82" s="563" t="s">
        <v>910</v>
      </c>
    </row>
    <row r="83" spans="1:5" x14ac:dyDescent="0.35">
      <c r="A83" t="s">
        <v>547</v>
      </c>
      <c r="B83" s="273" t="s">
        <v>493</v>
      </c>
    </row>
    <row r="84" spans="1:5" x14ac:dyDescent="0.35">
      <c r="B84" s="564" t="s">
        <v>31</v>
      </c>
    </row>
    <row r="85" spans="1:5" x14ac:dyDescent="0.35">
      <c r="B85" s="564" t="s">
        <v>32</v>
      </c>
    </row>
    <row r="86" spans="1:5" x14ac:dyDescent="0.35">
      <c r="B86" s="564" t="s">
        <v>33</v>
      </c>
    </row>
    <row r="87" spans="1:5" x14ac:dyDescent="0.35">
      <c r="B87" s="564" t="s">
        <v>522</v>
      </c>
    </row>
    <row r="88" spans="1:5" x14ac:dyDescent="0.35">
      <c r="B88" s="564" t="s">
        <v>523</v>
      </c>
    </row>
    <row r="89" spans="1:5" x14ac:dyDescent="0.35">
      <c r="B89" s="564" t="s">
        <v>524</v>
      </c>
    </row>
    <row r="90" spans="1:5" x14ac:dyDescent="0.35">
      <c r="B90" s="564" t="s">
        <v>525</v>
      </c>
    </row>
    <row r="91" spans="1:5" x14ac:dyDescent="0.35">
      <c r="B91" s="563" t="s">
        <v>526</v>
      </c>
    </row>
    <row r="93" spans="1:5" x14ac:dyDescent="0.35">
      <c r="A93" t="s">
        <v>548</v>
      </c>
      <c r="B93" s="273" t="s">
        <v>493</v>
      </c>
    </row>
    <row r="94" spans="1:5" x14ac:dyDescent="0.35">
      <c r="B94" s="564" t="s">
        <v>306</v>
      </c>
    </row>
    <row r="95" spans="1:5" x14ac:dyDescent="0.35">
      <c r="B95" s="563" t="s">
        <v>549</v>
      </c>
    </row>
    <row r="98" spans="1:2" x14ac:dyDescent="0.35">
      <c r="A98" t="s">
        <v>527</v>
      </c>
      <c r="B98" s="273" t="s">
        <v>493</v>
      </c>
    </row>
    <row r="99" spans="1:2" x14ac:dyDescent="0.35">
      <c r="B99" s="565">
        <v>0.25</v>
      </c>
    </row>
    <row r="100" spans="1:2" x14ac:dyDescent="0.35">
      <c r="B100" s="565">
        <v>0.3</v>
      </c>
    </row>
    <row r="101" spans="1:2" x14ac:dyDescent="0.35">
      <c r="B101" s="565">
        <v>0.35</v>
      </c>
    </row>
    <row r="102" spans="1:2" x14ac:dyDescent="0.35">
      <c r="B102" s="565">
        <v>0.4</v>
      </c>
    </row>
    <row r="103" spans="1:2" x14ac:dyDescent="0.35">
      <c r="B103" s="565">
        <v>0.45</v>
      </c>
    </row>
    <row r="104" spans="1:2" x14ac:dyDescent="0.35">
      <c r="B104" s="565">
        <v>0.5</v>
      </c>
    </row>
    <row r="105" spans="1:2" x14ac:dyDescent="0.35">
      <c r="B105" s="565">
        <v>0.55000000000000004</v>
      </c>
    </row>
    <row r="106" spans="1:2" x14ac:dyDescent="0.35">
      <c r="B106" s="565">
        <v>0.6</v>
      </c>
    </row>
    <row r="107" spans="1:2" x14ac:dyDescent="0.35">
      <c r="B107" s="565">
        <v>0.65</v>
      </c>
    </row>
    <row r="108" spans="1:2" x14ac:dyDescent="0.35">
      <c r="B108" s="566">
        <v>0.8</v>
      </c>
    </row>
    <row r="111" spans="1:2" x14ac:dyDescent="0.35">
      <c r="A111" t="s">
        <v>528</v>
      </c>
      <c r="B111" s="273" t="s">
        <v>493</v>
      </c>
    </row>
    <row r="112" spans="1:2" x14ac:dyDescent="0.35">
      <c r="B112" s="564" t="s">
        <v>529</v>
      </c>
    </row>
    <row r="113" spans="1:2" x14ac:dyDescent="0.35">
      <c r="B113" s="563" t="s">
        <v>530</v>
      </c>
    </row>
    <row r="116" spans="1:2" x14ac:dyDescent="0.35">
      <c r="A116" t="s">
        <v>532</v>
      </c>
      <c r="B116" s="813" t="s">
        <v>531</v>
      </c>
    </row>
    <row r="122" spans="1:2" x14ac:dyDescent="0.35">
      <c r="A122" t="s">
        <v>541</v>
      </c>
      <c r="B122" s="273" t="s">
        <v>493</v>
      </c>
    </row>
    <row r="123" spans="1:2" x14ac:dyDescent="0.35">
      <c r="B123" s="564" t="s">
        <v>540</v>
      </c>
    </row>
    <row r="124" spans="1:2" x14ac:dyDescent="0.35">
      <c r="B124" s="564" t="s">
        <v>534</v>
      </c>
    </row>
    <row r="125" spans="1:2" x14ac:dyDescent="0.35">
      <c r="B125" s="564" t="s">
        <v>535</v>
      </c>
    </row>
    <row r="126" spans="1:2" x14ac:dyDescent="0.35">
      <c r="B126" s="564" t="s">
        <v>536</v>
      </c>
    </row>
    <row r="127" spans="1:2" x14ac:dyDescent="0.35">
      <c r="B127" s="564" t="s">
        <v>537</v>
      </c>
    </row>
    <row r="128" spans="1:2" x14ac:dyDescent="0.35">
      <c r="B128" s="564" t="s">
        <v>538</v>
      </c>
    </row>
    <row r="129" spans="1:2" x14ac:dyDescent="0.35">
      <c r="B129" s="564" t="s">
        <v>539</v>
      </c>
    </row>
    <row r="130" spans="1:2" x14ac:dyDescent="0.35">
      <c r="B130" s="563" t="s">
        <v>533</v>
      </c>
    </row>
    <row r="133" spans="1:2" x14ac:dyDescent="0.35">
      <c r="A133" t="s">
        <v>542</v>
      </c>
      <c r="B133" s="273" t="s">
        <v>493</v>
      </c>
    </row>
    <row r="134" spans="1:2" x14ac:dyDescent="0.35">
      <c r="B134" s="564" t="s">
        <v>24</v>
      </c>
    </row>
    <row r="135" spans="1:2" x14ac:dyDescent="0.35">
      <c r="B135" s="564" t="s">
        <v>23</v>
      </c>
    </row>
    <row r="136" spans="1:2" x14ac:dyDescent="0.35">
      <c r="B136" s="563" t="s">
        <v>22</v>
      </c>
    </row>
    <row r="138" spans="1:2" x14ac:dyDescent="0.35">
      <c r="A138" t="s">
        <v>552</v>
      </c>
      <c r="B138" s="273" t="s">
        <v>493</v>
      </c>
    </row>
    <row r="139" spans="1:2" x14ac:dyDescent="0.35">
      <c r="B139" s="564" t="s">
        <v>553</v>
      </c>
    </row>
    <row r="140" spans="1:2" x14ac:dyDescent="0.35">
      <c r="B140" s="564" t="s">
        <v>554</v>
      </c>
    </row>
    <row r="141" spans="1:2" x14ac:dyDescent="0.35">
      <c r="B141" s="564" t="s">
        <v>555</v>
      </c>
    </row>
    <row r="142" spans="1:2" x14ac:dyDescent="0.35">
      <c r="B142" s="564" t="s">
        <v>556</v>
      </c>
    </row>
    <row r="143" spans="1:2" x14ac:dyDescent="0.35">
      <c r="B143" s="734"/>
    </row>
    <row r="144" spans="1:2" x14ac:dyDescent="0.35">
      <c r="A144" t="s">
        <v>559</v>
      </c>
      <c r="B144" s="273" t="s">
        <v>505</v>
      </c>
    </row>
    <row r="145" spans="1:2" x14ac:dyDescent="0.35">
      <c r="B145" s="564" t="s">
        <v>901</v>
      </c>
    </row>
    <row r="146" spans="1:2" x14ac:dyDescent="0.35">
      <c r="B146" s="563" t="s">
        <v>902</v>
      </c>
    </row>
    <row r="148" spans="1:2" x14ac:dyDescent="0.35">
      <c r="A148" t="s">
        <v>560</v>
      </c>
      <c r="B148" s="273" t="s">
        <v>493</v>
      </c>
    </row>
    <row r="149" spans="1:2" x14ac:dyDescent="0.35">
      <c r="B149" s="564" t="s">
        <v>561</v>
      </c>
    </row>
    <row r="150" spans="1:2" x14ac:dyDescent="0.35">
      <c r="B150" s="564" t="s">
        <v>562</v>
      </c>
    </row>
    <row r="151" spans="1:2" x14ac:dyDescent="0.35">
      <c r="B151" s="564" t="s">
        <v>563</v>
      </c>
    </row>
    <row r="152" spans="1:2" x14ac:dyDescent="0.35">
      <c r="B152" s="564" t="s">
        <v>903</v>
      </c>
    </row>
    <row r="153" spans="1:2" x14ac:dyDescent="0.35">
      <c r="B153" s="563" t="s">
        <v>904</v>
      </c>
    </row>
    <row r="155" spans="1:2" x14ac:dyDescent="0.35">
      <c r="A155" t="s">
        <v>567</v>
      </c>
      <c r="B155" s="273" t="s">
        <v>493</v>
      </c>
    </row>
    <row r="156" spans="1:2" x14ac:dyDescent="0.35">
      <c r="B156" s="564" t="s">
        <v>568</v>
      </c>
    </row>
    <row r="157" spans="1:2" x14ac:dyDescent="0.35">
      <c r="B157" s="564" t="s">
        <v>566</v>
      </c>
    </row>
    <row r="158" spans="1:2" x14ac:dyDescent="0.35">
      <c r="B158" s="564" t="s">
        <v>569</v>
      </c>
    </row>
    <row r="159" spans="1:2" x14ac:dyDescent="0.35">
      <c r="B159" s="563" t="s">
        <v>570</v>
      </c>
    </row>
    <row r="161" spans="1:5" x14ac:dyDescent="0.35">
      <c r="A161" t="s">
        <v>928</v>
      </c>
      <c r="B161" s="273" t="s">
        <v>493</v>
      </c>
    </row>
    <row r="162" spans="1:5" x14ac:dyDescent="0.35">
      <c r="B162" s="564" t="s">
        <v>927</v>
      </c>
    </row>
    <row r="163" spans="1:5" x14ac:dyDescent="0.35">
      <c r="B163" s="564" t="s">
        <v>568</v>
      </c>
    </row>
    <row r="164" spans="1:5" x14ac:dyDescent="0.35">
      <c r="B164" s="564" t="s">
        <v>566</v>
      </c>
    </row>
    <row r="165" spans="1:5" x14ac:dyDescent="0.35">
      <c r="B165" s="564" t="s">
        <v>569</v>
      </c>
    </row>
    <row r="166" spans="1:5" x14ac:dyDescent="0.35">
      <c r="B166" s="563" t="s">
        <v>570</v>
      </c>
    </row>
    <row r="170" spans="1:5" x14ac:dyDescent="0.35">
      <c r="A170" t="s">
        <v>578</v>
      </c>
      <c r="B170" s="273" t="s">
        <v>493</v>
      </c>
      <c r="D170" t="s">
        <v>619</v>
      </c>
    </row>
    <row r="171" spans="1:5" x14ac:dyDescent="0.35">
      <c r="B171" s="756" t="s">
        <v>576</v>
      </c>
      <c r="E171" s="273" t="s">
        <v>493</v>
      </c>
    </row>
    <row r="172" spans="1:5" x14ac:dyDescent="0.35">
      <c r="B172" s="756" t="s">
        <v>573</v>
      </c>
      <c r="E172" s="756" t="s">
        <v>576</v>
      </c>
    </row>
    <row r="173" spans="1:5" x14ac:dyDescent="0.35">
      <c r="B173" s="756" t="s">
        <v>574</v>
      </c>
      <c r="E173" s="756" t="s">
        <v>573</v>
      </c>
    </row>
    <row r="174" spans="1:5" x14ac:dyDescent="0.35">
      <c r="B174" s="756" t="s">
        <v>592</v>
      </c>
      <c r="E174" s="756" t="s">
        <v>574</v>
      </c>
    </row>
    <row r="175" spans="1:5" x14ac:dyDescent="0.35">
      <c r="B175" s="756" t="s">
        <v>571</v>
      </c>
      <c r="E175" s="756" t="s">
        <v>592</v>
      </c>
    </row>
    <row r="176" spans="1:5" x14ac:dyDescent="0.35">
      <c r="B176" s="756" t="s">
        <v>680</v>
      </c>
      <c r="E176" s="756" t="s">
        <v>571</v>
      </c>
    </row>
    <row r="177" spans="1:5" x14ac:dyDescent="0.35">
      <c r="B177" s="756" t="s">
        <v>521</v>
      </c>
      <c r="E177" s="756" t="s">
        <v>680</v>
      </c>
    </row>
    <row r="178" spans="1:5" x14ac:dyDescent="0.35">
      <c r="B178" s="756" t="s">
        <v>577</v>
      </c>
      <c r="E178" s="756" t="s">
        <v>521</v>
      </c>
    </row>
    <row r="179" spans="1:5" x14ac:dyDescent="0.35">
      <c r="B179" s="756" t="s">
        <v>575</v>
      </c>
      <c r="E179" s="756" t="s">
        <v>577</v>
      </c>
    </row>
    <row r="180" spans="1:5" x14ac:dyDescent="0.35">
      <c r="B180" s="756" t="s">
        <v>623</v>
      </c>
      <c r="E180" s="756" t="s">
        <v>575</v>
      </c>
    </row>
    <row r="181" spans="1:5" x14ac:dyDescent="0.35">
      <c r="B181" s="756" t="s">
        <v>624</v>
      </c>
      <c r="E181" s="756" t="s">
        <v>572</v>
      </c>
    </row>
    <row r="182" spans="1:5" x14ac:dyDescent="0.35">
      <c r="B182" s="756" t="s">
        <v>673</v>
      </c>
      <c r="E182" s="756" t="s">
        <v>681</v>
      </c>
    </row>
    <row r="183" spans="1:5" x14ac:dyDescent="0.35">
      <c r="B183" s="756" t="s">
        <v>674</v>
      </c>
      <c r="E183" s="756" t="s">
        <v>682</v>
      </c>
    </row>
    <row r="184" spans="1:5" x14ac:dyDescent="0.35">
      <c r="B184" s="756" t="s">
        <v>675</v>
      </c>
      <c r="E184" s="784" t="s">
        <v>593</v>
      </c>
    </row>
    <row r="185" spans="1:5" x14ac:dyDescent="0.35">
      <c r="B185" s="784" t="s">
        <v>593</v>
      </c>
      <c r="E185" s="814" t="s">
        <v>218</v>
      </c>
    </row>
    <row r="186" spans="1:5" x14ac:dyDescent="0.35">
      <c r="B186" s="814" t="s">
        <v>218</v>
      </c>
    </row>
    <row r="189" spans="1:5" x14ac:dyDescent="0.35">
      <c r="A189" t="s">
        <v>583</v>
      </c>
      <c r="B189" s="273" t="s">
        <v>493</v>
      </c>
    </row>
    <row r="190" spans="1:5" x14ac:dyDescent="0.35">
      <c r="B190" s="564" t="s">
        <v>581</v>
      </c>
    </row>
    <row r="191" spans="1:5" x14ac:dyDescent="0.35">
      <c r="B191" s="563" t="s">
        <v>582</v>
      </c>
    </row>
    <row r="194" spans="1:2" x14ac:dyDescent="0.35">
      <c r="A194" t="s">
        <v>664</v>
      </c>
      <c r="B194" s="273" t="s">
        <v>493</v>
      </c>
    </row>
    <row r="195" spans="1:2" x14ac:dyDescent="0.35">
      <c r="B195" s="564" t="s">
        <v>663</v>
      </c>
    </row>
    <row r="196" spans="1:2" x14ac:dyDescent="0.35">
      <c r="B196" s="563" t="s">
        <v>665</v>
      </c>
    </row>
  </sheetData>
  <sortState xmlns:xlrd2="http://schemas.microsoft.com/office/spreadsheetml/2017/richdata2" ref="B4:B22">
    <sortCondition ref="B22"/>
  </sortState>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pageSetUpPr fitToPage="1"/>
  </sheetPr>
  <dimension ref="A1"/>
  <sheetViews>
    <sheetView showGridLines="0" tabSelected="1" zoomScaleNormal="100" workbookViewId="0">
      <selection activeCell="O7" sqref="O7"/>
    </sheetView>
  </sheetViews>
  <sheetFormatPr defaultRowHeight="14.5" x14ac:dyDescent="0.35"/>
  <sheetData/>
  <pageMargins left="0.25" right="0.25" top="0.75" bottom="0.75" header="0.3" footer="0.3"/>
  <pageSetup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Q50"/>
  <sheetViews>
    <sheetView showGridLines="0" zoomScaleNormal="100" workbookViewId="0">
      <selection activeCell="F45" sqref="F45"/>
    </sheetView>
  </sheetViews>
  <sheetFormatPr defaultColWidth="9.1796875" defaultRowHeight="14.5" x14ac:dyDescent="0.35"/>
  <cols>
    <col min="1" max="1" width="2.81640625" style="311" customWidth="1"/>
    <col min="2" max="3" width="1.453125" style="311" customWidth="1"/>
    <col min="4" max="4" width="11" style="311" customWidth="1"/>
    <col min="5" max="5" width="9.1796875" style="311"/>
    <col min="6" max="6" width="4" style="311" customWidth="1"/>
    <col min="7" max="9" width="9.1796875" style="311"/>
    <col min="10" max="10" width="4" style="311" customWidth="1"/>
    <col min="11" max="12" width="9.1796875" style="311"/>
    <col min="13" max="13" width="4" style="311" bestFit="1" customWidth="1"/>
    <col min="14" max="14" width="6" style="311" customWidth="1"/>
    <col min="15" max="15" width="9.1796875" style="311"/>
    <col min="16" max="17" width="1.453125" style="311" customWidth="1"/>
    <col min="18" max="16384" width="9.1796875" style="311"/>
  </cols>
  <sheetData>
    <row r="1" spans="2:17" ht="15" thickBot="1" x14ac:dyDescent="0.4"/>
    <row r="2" spans="2:17" ht="7.5" customHeight="1" x14ac:dyDescent="0.35">
      <c r="B2" s="290"/>
      <c r="C2" s="291"/>
      <c r="D2" s="291"/>
      <c r="E2" s="291"/>
      <c r="F2" s="291"/>
      <c r="G2" s="291"/>
      <c r="H2" s="291"/>
      <c r="I2" s="291"/>
      <c r="J2" s="291"/>
      <c r="K2" s="291"/>
      <c r="L2" s="291"/>
      <c r="M2" s="291"/>
      <c r="N2" s="291"/>
      <c r="O2" s="291"/>
      <c r="P2" s="291"/>
      <c r="Q2" s="312"/>
    </row>
    <row r="3" spans="2:17" ht="18.5" x14ac:dyDescent="0.45">
      <c r="B3" s="292"/>
      <c r="C3" s="2139" t="s">
        <v>637</v>
      </c>
      <c r="D3" s="2139"/>
      <c r="E3" s="2139"/>
      <c r="F3" s="2139"/>
      <c r="G3" s="2139"/>
      <c r="H3" s="2139"/>
      <c r="I3" s="2139"/>
      <c r="J3" s="2139"/>
      <c r="K3" s="2139"/>
      <c r="L3" s="2139"/>
      <c r="M3" s="2139"/>
      <c r="N3" s="2139"/>
      <c r="O3" s="2139"/>
      <c r="P3" s="2139"/>
      <c r="Q3" s="313"/>
    </row>
    <row r="4" spans="2:17" x14ac:dyDescent="0.35">
      <c r="B4" s="292"/>
      <c r="C4" s="112"/>
      <c r="D4" s="112"/>
      <c r="E4" s="112"/>
      <c r="F4" s="112"/>
      <c r="G4" s="112"/>
      <c r="H4" s="112"/>
      <c r="I4" s="112"/>
      <c r="J4" s="112"/>
      <c r="K4" s="112"/>
      <c r="L4" s="112"/>
      <c r="M4" s="112"/>
      <c r="N4" s="112"/>
      <c r="O4" s="112"/>
      <c r="P4" s="112"/>
      <c r="Q4" s="313"/>
    </row>
    <row r="5" spans="2:17" ht="18.5" x14ac:dyDescent="0.45">
      <c r="B5" s="292"/>
      <c r="C5" s="126" t="s">
        <v>0</v>
      </c>
      <c r="D5" s="17"/>
      <c r="E5" s="112"/>
      <c r="F5" s="112"/>
      <c r="G5" s="2136"/>
      <c r="H5" s="2136"/>
      <c r="I5" s="2136"/>
      <c r="J5" s="2136"/>
      <c r="K5" s="2136"/>
      <c r="L5" s="2136"/>
      <c r="M5" s="2136"/>
      <c r="N5" s="2136"/>
      <c r="O5" s="2136"/>
      <c r="P5" s="112"/>
      <c r="Q5" s="313"/>
    </row>
    <row r="6" spans="2:17" ht="3.75" customHeight="1" x14ac:dyDescent="0.35">
      <c r="B6" s="292"/>
      <c r="C6" s="113"/>
      <c r="D6" s="112"/>
      <c r="E6" s="112"/>
      <c r="F6" s="112"/>
      <c r="G6" s="293"/>
      <c r="H6" s="293"/>
      <c r="I6" s="293"/>
      <c r="J6" s="293"/>
      <c r="K6" s="293"/>
      <c r="L6" s="293"/>
      <c r="M6" s="293"/>
      <c r="N6" s="293"/>
      <c r="O6" s="293"/>
      <c r="P6" s="112"/>
      <c r="Q6" s="313"/>
    </row>
    <row r="7" spans="2:17" x14ac:dyDescent="0.35">
      <c r="B7" s="292"/>
      <c r="C7" s="126" t="s">
        <v>1</v>
      </c>
      <c r="D7" s="112"/>
      <c r="E7" s="112"/>
      <c r="F7" s="112"/>
      <c r="G7" s="293"/>
      <c r="H7" s="293"/>
      <c r="I7" s="293"/>
      <c r="J7" s="293"/>
      <c r="K7" s="293"/>
      <c r="L7" s="293"/>
      <c r="M7" s="293"/>
      <c r="N7" s="293"/>
      <c r="O7" s="293"/>
      <c r="P7" s="112"/>
      <c r="Q7" s="313"/>
    </row>
    <row r="8" spans="2:17" x14ac:dyDescent="0.35">
      <c r="B8" s="292"/>
      <c r="C8" s="294" t="s">
        <v>2</v>
      </c>
      <c r="D8" s="112"/>
      <c r="E8" s="112"/>
      <c r="F8" s="112"/>
      <c r="G8" s="2137"/>
      <c r="H8" s="2137"/>
      <c r="I8" s="2137"/>
      <c r="J8" s="2137"/>
      <c r="K8" s="2137"/>
      <c r="L8" s="2137"/>
      <c r="M8" s="2137"/>
      <c r="N8" s="2137"/>
      <c r="O8" s="2137"/>
      <c r="P8" s="112"/>
      <c r="Q8" s="313"/>
    </row>
    <row r="9" spans="2:17" ht="3.75" customHeight="1" x14ac:dyDescent="0.35">
      <c r="B9" s="292"/>
      <c r="C9" s="294"/>
      <c r="D9" s="112"/>
      <c r="E9" s="112"/>
      <c r="F9" s="112"/>
      <c r="G9" s="293"/>
      <c r="H9" s="293"/>
      <c r="I9" s="293"/>
      <c r="J9" s="293"/>
      <c r="K9" s="293"/>
      <c r="L9" s="293"/>
      <c r="M9" s="293"/>
      <c r="N9" s="293"/>
      <c r="O9" s="293"/>
      <c r="P9" s="112"/>
      <c r="Q9" s="313"/>
    </row>
    <row r="10" spans="2:17" x14ac:dyDescent="0.35">
      <c r="B10" s="292"/>
      <c r="C10" s="294" t="s">
        <v>3</v>
      </c>
      <c r="D10" s="112"/>
      <c r="E10" s="112"/>
      <c r="F10" s="112"/>
      <c r="G10" s="2135"/>
      <c r="H10" s="2135"/>
      <c r="I10" s="2135"/>
      <c r="J10" s="2135"/>
      <c r="K10" s="2135"/>
      <c r="L10" s="2135"/>
      <c r="M10" s="2135"/>
      <c r="N10" s="2135"/>
      <c r="O10" s="2135"/>
      <c r="P10" s="112"/>
      <c r="Q10" s="313"/>
    </row>
    <row r="11" spans="2:17" ht="3.75" customHeight="1" x14ac:dyDescent="0.35">
      <c r="B11" s="292"/>
      <c r="C11" s="112"/>
      <c r="D11" s="112"/>
      <c r="E11" s="112"/>
      <c r="F11" s="112"/>
      <c r="G11" s="293"/>
      <c r="H11" s="293"/>
      <c r="I11" s="293"/>
      <c r="J11" s="293"/>
      <c r="K11" s="293"/>
      <c r="L11" s="293"/>
      <c r="M11" s="293"/>
      <c r="N11" s="293"/>
      <c r="O11" s="293"/>
      <c r="P11" s="112"/>
      <c r="Q11" s="313"/>
    </row>
    <row r="12" spans="2:17" x14ac:dyDescent="0.35">
      <c r="B12" s="292"/>
      <c r="C12" s="294" t="s">
        <v>4</v>
      </c>
      <c r="D12" s="112"/>
      <c r="E12" s="112"/>
      <c r="F12" s="112"/>
      <c r="G12" s="2135"/>
      <c r="H12" s="2135"/>
      <c r="I12" s="295" t="s">
        <v>5</v>
      </c>
      <c r="J12" s="2138"/>
      <c r="K12" s="2138"/>
      <c r="L12" s="2138"/>
      <c r="M12" s="2138"/>
      <c r="N12" s="2138"/>
      <c r="O12" s="2138"/>
      <c r="P12" s="112"/>
      <c r="Q12" s="313"/>
    </row>
    <row r="13" spans="2:17" ht="3.75" customHeight="1" x14ac:dyDescent="0.35">
      <c r="B13" s="292"/>
      <c r="C13" s="294"/>
      <c r="D13" s="112"/>
      <c r="E13" s="112"/>
      <c r="F13" s="112"/>
      <c r="G13" s="293"/>
      <c r="H13" s="293"/>
      <c r="I13" s="293"/>
      <c r="J13" s="293"/>
      <c r="K13" s="293"/>
      <c r="L13" s="293"/>
      <c r="M13" s="293"/>
      <c r="N13" s="293"/>
      <c r="O13" s="293"/>
      <c r="P13" s="112"/>
      <c r="Q13" s="313"/>
    </row>
    <row r="14" spans="2:17" ht="3.75" customHeight="1" x14ac:dyDescent="0.35">
      <c r="B14" s="292"/>
      <c r="C14" s="294"/>
      <c r="D14" s="112"/>
      <c r="E14" s="112"/>
      <c r="F14" s="112"/>
      <c r="G14" s="293"/>
      <c r="H14" s="293"/>
      <c r="I14" s="293"/>
      <c r="J14" s="293"/>
      <c r="K14" s="293"/>
      <c r="L14" s="293"/>
      <c r="M14" s="293"/>
      <c r="N14" s="293"/>
      <c r="O14" s="293"/>
      <c r="P14" s="112"/>
      <c r="Q14" s="313"/>
    </row>
    <row r="15" spans="2:17" x14ac:dyDescent="0.35">
      <c r="B15" s="292"/>
      <c r="C15" s="126" t="s">
        <v>6</v>
      </c>
      <c r="D15" s="112"/>
      <c r="E15" s="112"/>
      <c r="F15" s="112"/>
      <c r="G15" s="293"/>
      <c r="H15" s="293"/>
      <c r="I15" s="293"/>
      <c r="J15" s="293"/>
      <c r="K15" s="293"/>
      <c r="L15" s="293"/>
      <c r="M15" s="293"/>
      <c r="N15" s="293"/>
      <c r="O15" s="293"/>
      <c r="P15" s="112"/>
      <c r="Q15" s="313"/>
    </row>
    <row r="16" spans="2:17" x14ac:dyDescent="0.35">
      <c r="B16" s="292"/>
      <c r="C16" s="294" t="s">
        <v>7</v>
      </c>
      <c r="D16" s="112"/>
      <c r="E16" s="112"/>
      <c r="F16" s="112"/>
      <c r="G16" s="2137"/>
      <c r="H16" s="2137"/>
      <c r="I16" s="2137"/>
      <c r="J16" s="2137"/>
      <c r="K16" s="2137"/>
      <c r="L16" s="2137"/>
      <c r="M16" s="2137"/>
      <c r="N16" s="2137"/>
      <c r="O16" s="2137"/>
      <c r="P16" s="112"/>
      <c r="Q16" s="313"/>
    </row>
    <row r="17" spans="2:17" ht="3.75" customHeight="1" x14ac:dyDescent="0.35">
      <c r="B17" s="292"/>
      <c r="C17" s="294"/>
      <c r="D17" s="112"/>
      <c r="E17" s="112"/>
      <c r="F17" s="112"/>
      <c r="G17" s="297"/>
      <c r="H17" s="297"/>
      <c r="I17" s="293"/>
      <c r="J17" s="297"/>
      <c r="K17" s="293"/>
      <c r="L17" s="293"/>
      <c r="M17" s="293"/>
      <c r="N17" s="293"/>
      <c r="O17" s="293"/>
      <c r="P17" s="112"/>
      <c r="Q17" s="313"/>
    </row>
    <row r="18" spans="2:17" x14ac:dyDescent="0.35">
      <c r="B18" s="292"/>
      <c r="C18" s="294" t="s">
        <v>8</v>
      </c>
      <c r="D18" s="112"/>
      <c r="E18" s="112"/>
      <c r="F18" s="112"/>
      <c r="G18" s="2135"/>
      <c r="H18" s="2135"/>
      <c r="I18" s="2135"/>
      <c r="J18" s="2135"/>
      <c r="K18" s="2135"/>
      <c r="L18" s="2135"/>
      <c r="M18" s="2135"/>
      <c r="N18" s="2135"/>
      <c r="O18" s="2135"/>
      <c r="P18" s="112"/>
      <c r="Q18" s="313"/>
    </row>
    <row r="19" spans="2:17" ht="3.75" customHeight="1" x14ac:dyDescent="0.35">
      <c r="B19" s="292"/>
      <c r="C19" s="112"/>
      <c r="D19" s="112"/>
      <c r="E19" s="112"/>
      <c r="F19" s="112"/>
      <c r="G19" s="297"/>
      <c r="H19" s="297"/>
      <c r="I19" s="293"/>
      <c r="J19" s="297"/>
      <c r="K19" s="293"/>
      <c r="L19" s="293"/>
      <c r="M19" s="293"/>
      <c r="N19" s="293"/>
      <c r="O19" s="293"/>
      <c r="P19" s="112"/>
      <c r="Q19" s="313"/>
    </row>
    <row r="20" spans="2:17" x14ac:dyDescent="0.35">
      <c r="B20" s="292"/>
      <c r="C20" s="294" t="s">
        <v>4</v>
      </c>
      <c r="D20" s="112"/>
      <c r="E20" s="112"/>
      <c r="F20" s="112"/>
      <c r="G20" s="2135"/>
      <c r="H20" s="2135"/>
      <c r="I20" s="295" t="s">
        <v>5</v>
      </c>
      <c r="J20" s="2138"/>
      <c r="K20" s="2138"/>
      <c r="L20" s="2138"/>
      <c r="M20" s="2138"/>
      <c r="N20" s="2138"/>
      <c r="O20" s="2138"/>
      <c r="P20" s="112"/>
      <c r="Q20" s="313"/>
    </row>
    <row r="21" spans="2:17" ht="3.75" customHeight="1" x14ac:dyDescent="0.35">
      <c r="B21" s="292"/>
      <c r="C21" s="294"/>
      <c r="D21" s="112"/>
      <c r="E21" s="112"/>
      <c r="F21" s="112"/>
      <c r="G21" s="293"/>
      <c r="H21" s="293"/>
      <c r="I21" s="293"/>
      <c r="J21" s="293"/>
      <c r="K21" s="293"/>
      <c r="L21" s="293"/>
      <c r="M21" s="293"/>
      <c r="N21" s="293"/>
      <c r="O21" s="293"/>
      <c r="P21" s="112"/>
      <c r="Q21" s="313"/>
    </row>
    <row r="22" spans="2:17" x14ac:dyDescent="0.35">
      <c r="B22" s="292"/>
      <c r="C22" s="112"/>
      <c r="D22" s="112" t="s">
        <v>9</v>
      </c>
      <c r="E22" s="112"/>
      <c r="F22" s="112"/>
      <c r="G22" s="112"/>
      <c r="H22" s="112"/>
      <c r="I22" s="112"/>
      <c r="J22" s="112"/>
      <c r="K22" s="112"/>
      <c r="L22" s="309" t="s">
        <v>493</v>
      </c>
      <c r="M22"/>
      <c r="N22" s="112"/>
      <c r="O22" s="112"/>
      <c r="P22" s="112"/>
      <c r="Q22" s="313"/>
    </row>
    <row r="23" spans="2:17" ht="7.5" customHeight="1" x14ac:dyDescent="0.35">
      <c r="B23" s="292"/>
      <c r="C23" s="112"/>
      <c r="D23" s="112"/>
      <c r="E23" s="112"/>
      <c r="F23" s="112"/>
      <c r="G23" s="112"/>
      <c r="H23" s="112"/>
      <c r="I23" s="112"/>
      <c r="J23" s="112"/>
      <c r="K23" s="112"/>
      <c r="L23" s="298"/>
      <c r="M23" s="112"/>
      <c r="N23" s="298"/>
      <c r="O23" s="112"/>
      <c r="P23" s="112"/>
      <c r="Q23" s="313"/>
    </row>
    <row r="24" spans="2:17" x14ac:dyDescent="0.35">
      <c r="B24" s="292"/>
      <c r="C24" s="126" t="s">
        <v>10</v>
      </c>
      <c r="D24" s="112"/>
      <c r="E24" s="112"/>
      <c r="F24" s="112"/>
      <c r="G24" s="2135"/>
      <c r="H24" s="2135"/>
      <c r="I24" s="2135"/>
      <c r="J24" s="2135"/>
      <c r="K24" s="2135"/>
      <c r="L24" s="2135"/>
      <c r="M24" s="2135"/>
      <c r="N24" s="2135"/>
      <c r="O24" s="2135"/>
      <c r="P24" s="112"/>
      <c r="Q24" s="313"/>
    </row>
    <row r="25" spans="2:17" x14ac:dyDescent="0.35">
      <c r="B25" s="292"/>
      <c r="C25" s="112"/>
      <c r="D25" s="112"/>
      <c r="E25" s="112"/>
      <c r="F25" s="112"/>
      <c r="G25" s="297"/>
      <c r="H25" s="297"/>
      <c r="I25" s="297"/>
      <c r="J25" s="297"/>
      <c r="K25" s="297"/>
      <c r="L25" s="297"/>
      <c r="M25" s="297"/>
      <c r="N25" s="297"/>
      <c r="O25" s="297"/>
      <c r="P25" s="112"/>
      <c r="Q25" s="313"/>
    </row>
    <row r="26" spans="2:17" ht="15" thickBot="1" x14ac:dyDescent="0.4">
      <c r="B26" s="292"/>
      <c r="C26" s="299" t="s">
        <v>11</v>
      </c>
      <c r="D26" s="300"/>
      <c r="E26" s="300"/>
      <c r="F26" s="300"/>
      <c r="G26" s="300"/>
      <c r="H26" s="300"/>
      <c r="I26" s="300"/>
      <c r="J26" s="300"/>
      <c r="K26" s="300"/>
      <c r="L26" s="300"/>
      <c r="M26" s="300"/>
      <c r="N26" s="300"/>
      <c r="O26" s="300"/>
      <c r="P26" s="112"/>
      <c r="Q26" s="313"/>
    </row>
    <row r="27" spans="2:17" ht="3.75" customHeight="1" x14ac:dyDescent="0.35">
      <c r="B27" s="292"/>
      <c r="C27" s="301"/>
      <c r="D27" s="294"/>
      <c r="E27" s="112"/>
      <c r="F27" s="112"/>
      <c r="G27" s="293"/>
      <c r="H27" s="293"/>
      <c r="I27" s="293"/>
      <c r="J27" s="293"/>
      <c r="K27" s="293"/>
      <c r="L27" s="293"/>
      <c r="M27" s="293"/>
      <c r="N27" s="293"/>
      <c r="O27" s="293"/>
      <c r="P27" s="112"/>
      <c r="Q27" s="313"/>
    </row>
    <row r="28" spans="2:17" x14ac:dyDescent="0.35">
      <c r="B28" s="292"/>
      <c r="C28" s="301"/>
      <c r="D28" s="2140" t="s">
        <v>12</v>
      </c>
      <c r="E28" s="2140"/>
      <c r="F28" s="112"/>
      <c r="G28" s="2135"/>
      <c r="H28" s="2135"/>
      <c r="I28" s="2135"/>
      <c r="J28" s="2135"/>
      <c r="K28" s="2135"/>
      <c r="L28" s="2135"/>
      <c r="M28" s="2135"/>
      <c r="N28" s="2135"/>
      <c r="O28" s="2135"/>
      <c r="P28" s="112"/>
      <c r="Q28" s="313"/>
    </row>
    <row r="29" spans="2:17" ht="3.75" customHeight="1" x14ac:dyDescent="0.35">
      <c r="B29" s="292"/>
      <c r="C29" s="294"/>
      <c r="D29" s="112"/>
      <c r="E29" s="112"/>
      <c r="F29" s="112"/>
      <c r="G29" s="297"/>
      <c r="H29" s="297"/>
      <c r="I29" s="297"/>
      <c r="J29" s="297"/>
      <c r="K29" s="297"/>
      <c r="L29" s="297"/>
      <c r="M29" s="297"/>
      <c r="N29" s="297"/>
      <c r="O29" s="297"/>
      <c r="P29" s="112"/>
      <c r="Q29" s="313"/>
    </row>
    <row r="30" spans="2:17" x14ac:dyDescent="0.35">
      <c r="B30" s="292"/>
      <c r="C30" s="294"/>
      <c r="D30" s="112" t="s">
        <v>13</v>
      </c>
      <c r="E30" s="112"/>
      <c r="F30" s="112"/>
      <c r="G30" s="2138"/>
      <c r="H30" s="2138"/>
      <c r="I30" s="295" t="s">
        <v>14</v>
      </c>
      <c r="J30" s="2135"/>
      <c r="K30" s="2135"/>
      <c r="L30" s="295" t="s">
        <v>15</v>
      </c>
      <c r="M30" s="2135"/>
      <c r="N30" s="2135"/>
      <c r="O30" s="2135"/>
      <c r="P30" s="112"/>
      <c r="Q30" s="313"/>
    </row>
    <row r="31" spans="2:17" ht="3.75" customHeight="1" x14ac:dyDescent="0.35">
      <c r="B31" s="292"/>
      <c r="C31" s="301"/>
      <c r="D31" s="112"/>
      <c r="E31" s="112"/>
      <c r="F31" s="112"/>
      <c r="G31" s="293"/>
      <c r="H31" s="293"/>
      <c r="I31" s="293"/>
      <c r="J31" s="293"/>
      <c r="K31" s="293"/>
      <c r="L31" s="293"/>
      <c r="M31" s="293"/>
      <c r="N31" s="293"/>
      <c r="O31" s="293"/>
      <c r="P31" s="112"/>
      <c r="Q31" s="313"/>
    </row>
    <row r="32" spans="2:17" x14ac:dyDescent="0.35">
      <c r="B32" s="292"/>
      <c r="C32" s="301"/>
      <c r="D32" s="112" t="s">
        <v>16</v>
      </c>
      <c r="E32" s="112"/>
      <c r="F32" s="112"/>
      <c r="G32" s="2135"/>
      <c r="H32" s="2135"/>
      <c r="I32" s="112"/>
      <c r="J32" s="112"/>
      <c r="K32" s="295" t="s">
        <v>17</v>
      </c>
      <c r="L32" s="2135"/>
      <c r="M32" s="2135"/>
      <c r="N32" s="2135"/>
      <c r="O32" s="2135"/>
      <c r="P32" s="112"/>
      <c r="Q32" s="313"/>
    </row>
    <row r="33" spans="2:17" ht="3.75" customHeight="1" x14ac:dyDescent="0.35">
      <c r="B33" s="292"/>
      <c r="C33" s="301"/>
      <c r="D33" s="112"/>
      <c r="E33" s="112"/>
      <c r="F33" s="112"/>
      <c r="G33" s="293"/>
      <c r="H33" s="293"/>
      <c r="I33" s="293"/>
      <c r="J33" s="293"/>
      <c r="K33" s="293"/>
      <c r="L33" s="293"/>
      <c r="M33" s="293"/>
      <c r="N33" s="293"/>
      <c r="O33" s="293"/>
      <c r="P33" s="112"/>
      <c r="Q33" s="313"/>
    </row>
    <row r="34" spans="2:17" x14ac:dyDescent="0.35">
      <c r="B34" s="292"/>
      <c r="C34" s="301"/>
      <c r="D34" s="112" t="s">
        <v>18</v>
      </c>
      <c r="E34" s="112"/>
      <c r="F34" s="112"/>
      <c r="G34" s="1283"/>
      <c r="H34" s="295" t="s">
        <v>19</v>
      </c>
      <c r="I34" s="1284"/>
      <c r="J34" s="112"/>
      <c r="K34" s="295" t="s">
        <v>20</v>
      </c>
      <c r="L34" s="2145"/>
      <c r="M34" s="2135"/>
      <c r="N34" s="2135"/>
      <c r="O34" s="2135"/>
      <c r="P34" s="112"/>
      <c r="Q34" s="313"/>
    </row>
    <row r="35" spans="2:17" ht="3.75" customHeight="1" x14ac:dyDescent="0.35">
      <c r="B35" s="292"/>
      <c r="C35" s="113"/>
      <c r="D35" s="112"/>
      <c r="E35" s="112"/>
      <c r="F35" s="112"/>
      <c r="G35" s="293"/>
      <c r="H35" s="293"/>
      <c r="I35" s="293"/>
      <c r="J35" s="293"/>
      <c r="K35" s="293"/>
      <c r="L35" s="293"/>
      <c r="M35" s="293"/>
      <c r="N35" s="293"/>
      <c r="O35" s="293"/>
      <c r="P35" s="112"/>
      <c r="Q35" s="313"/>
    </row>
    <row r="36" spans="2:17" x14ac:dyDescent="0.35">
      <c r="B36" s="292"/>
      <c r="C36" s="301"/>
      <c r="D36" s="112" t="s">
        <v>21</v>
      </c>
      <c r="E36" s="112"/>
      <c r="F36" s="112"/>
      <c r="G36" s="2135"/>
      <c r="H36" s="2135"/>
      <c r="I36" s="2135"/>
      <c r="J36" s="2135"/>
      <c r="K36" s="2135"/>
      <c r="L36" s="2135"/>
      <c r="M36" s="2135"/>
      <c r="N36" s="2135"/>
      <c r="O36" s="2135"/>
      <c r="P36" s="112"/>
      <c r="Q36" s="313"/>
    </row>
    <row r="37" spans="2:17" ht="7.5" customHeight="1" x14ac:dyDescent="0.35">
      <c r="B37" s="292"/>
      <c r="C37" s="113"/>
      <c r="D37" s="112"/>
      <c r="E37" s="112"/>
      <c r="F37" s="112"/>
      <c r="G37" s="293"/>
      <c r="H37" s="293"/>
      <c r="I37" s="293"/>
      <c r="J37" s="293"/>
      <c r="K37" s="293"/>
      <c r="L37" s="293"/>
      <c r="M37" s="293"/>
      <c r="N37" s="293"/>
      <c r="O37" s="293"/>
      <c r="P37" s="112"/>
      <c r="Q37" s="313"/>
    </row>
    <row r="38" spans="2:17" ht="15" thickBot="1" x14ac:dyDescent="0.4">
      <c r="B38" s="292"/>
      <c r="C38" s="299" t="s">
        <v>458</v>
      </c>
      <c r="D38" s="300"/>
      <c r="E38" s="300"/>
      <c r="F38" s="300"/>
      <c r="G38" s="300"/>
      <c r="H38" s="300"/>
      <c r="I38" s="300"/>
      <c r="J38" s="300"/>
      <c r="K38" s="300"/>
      <c r="L38" s="300"/>
      <c r="M38" s="300"/>
      <c r="N38" s="300"/>
      <c r="O38" s="300"/>
      <c r="P38" s="112"/>
      <c r="Q38" s="313"/>
    </row>
    <row r="39" spans="2:17" ht="3.75" customHeight="1" x14ac:dyDescent="0.35">
      <c r="B39" s="292"/>
      <c r="C39" s="112"/>
      <c r="D39" s="112"/>
      <c r="E39" s="112"/>
      <c r="F39" s="112"/>
      <c r="G39" s="112"/>
      <c r="H39" s="112"/>
      <c r="I39" s="112"/>
      <c r="J39" s="112"/>
      <c r="K39" s="112"/>
      <c r="L39" s="112"/>
      <c r="M39" s="112"/>
      <c r="N39" s="112"/>
      <c r="O39" s="112"/>
      <c r="P39" s="112"/>
      <c r="Q39" s="313"/>
    </row>
    <row r="40" spans="2:17" x14ac:dyDescent="0.35">
      <c r="B40" s="292"/>
      <c r="C40" s="112"/>
      <c r="D40" s="112"/>
      <c r="E40" s="308" t="s">
        <v>22</v>
      </c>
      <c r="F40" s="310"/>
      <c r="G40"/>
      <c r="H40" s="112"/>
      <c r="I40" s="308" t="s">
        <v>24</v>
      </c>
      <c r="J40" s="310"/>
      <c r="K40" s="112"/>
      <c r="L40" s="1282" t="s">
        <v>26</v>
      </c>
      <c r="M40" s="310"/>
      <c r="O40" s="112"/>
      <c r="P40" s="112"/>
      <c r="Q40" s="313"/>
    </row>
    <row r="41" spans="2:17" ht="3.75" customHeight="1" x14ac:dyDescent="0.35">
      <c r="B41" s="292"/>
      <c r="C41" s="112"/>
      <c r="D41" s="112"/>
      <c r="E41" s="308"/>
      <c r="F41" s="302"/>
      <c r="G41" s="2141"/>
      <c r="H41" s="2141"/>
      <c r="I41" s="2141"/>
      <c r="J41" s="1743"/>
      <c r="K41" s="302"/>
      <c r="L41"/>
      <c r="M41"/>
      <c r="N41"/>
      <c r="O41" s="112"/>
      <c r="P41" s="112"/>
      <c r="Q41" s="313"/>
    </row>
    <row r="42" spans="2:17" x14ac:dyDescent="0.35">
      <c r="B42" s="292"/>
      <c r="C42" s="112"/>
      <c r="D42" s="112"/>
      <c r="E42" s="308" t="s">
        <v>23</v>
      </c>
      <c r="F42" s="310"/>
      <c r="G42" s="2143" t="s">
        <v>25</v>
      </c>
      <c r="H42" s="2141"/>
      <c r="I42" s="2144"/>
      <c r="J42" s="310"/>
      <c r="K42" s="298"/>
      <c r="L42"/>
      <c r="M42"/>
      <c r="N42"/>
      <c r="O42" s="112"/>
      <c r="P42" s="112"/>
      <c r="Q42" s="313"/>
    </row>
    <row r="43" spans="2:17" ht="7.5" customHeight="1" x14ac:dyDescent="0.35">
      <c r="B43" s="292"/>
      <c r="C43" s="112"/>
      <c r="D43" s="296"/>
      <c r="E43" s="1745"/>
      <c r="F43" s="1744"/>
      <c r="G43" s="2142"/>
      <c r="H43" s="2142"/>
      <c r="I43" s="2142"/>
      <c r="J43" s="1744"/>
      <c r="K43" s="1744"/>
      <c r="L43" s="296"/>
      <c r="M43" s="296"/>
      <c r="N43" s="296"/>
      <c r="O43" s="296"/>
      <c r="P43" s="112"/>
      <c r="Q43" s="313"/>
    </row>
    <row r="44" spans="2:17" ht="7.5" customHeight="1" thickBot="1" x14ac:dyDescent="0.4">
      <c r="B44" s="292"/>
      <c r="C44" s="112"/>
      <c r="D44" s="112"/>
      <c r="E44" s="302"/>
      <c r="F44" s="302"/>
      <c r="G44" s="302"/>
      <c r="H44" s="302"/>
      <c r="I44" s="302"/>
      <c r="J44" s="302"/>
      <c r="K44" s="302"/>
      <c r="L44" s="112"/>
      <c r="M44" s="112"/>
      <c r="N44" s="112"/>
      <c r="O44" s="112"/>
      <c r="P44" s="112"/>
      <c r="Q44" s="313"/>
    </row>
    <row r="45" spans="2:17" ht="15" customHeight="1" thickBot="1" x14ac:dyDescent="0.4">
      <c r="B45" s="292"/>
      <c r="C45" s="112"/>
      <c r="D45" s="17" t="s">
        <v>27</v>
      </c>
      <c r="E45" s="305"/>
      <c r="F45" s="494"/>
      <c r="G45" s="1746" t="str">
        <f>IF(F45&gt;1,"STOP!","")</f>
        <v/>
      </c>
      <c r="H45" s="2134" t="str">
        <f>IF(G45="STOP!",Messages!B10,"")</f>
        <v/>
      </c>
      <c r="I45" s="2134"/>
      <c r="J45" s="2134"/>
      <c r="K45" s="2134"/>
      <c r="L45" s="2134"/>
      <c r="M45" s="2134"/>
      <c r="N45" s="2134"/>
      <c r="O45" s="306"/>
      <c r="P45" s="112"/>
      <c r="Q45" s="313"/>
    </row>
    <row r="46" spans="2:17" ht="15" customHeight="1" thickBot="1" x14ac:dyDescent="0.4">
      <c r="B46" s="292"/>
      <c r="C46" s="112"/>
      <c r="D46" s="305"/>
      <c r="E46" s="305"/>
      <c r="F46" s="305"/>
      <c r="G46" s="305"/>
      <c r="H46" s="2134"/>
      <c r="I46" s="2134"/>
      <c r="J46" s="2134"/>
      <c r="K46" s="2134"/>
      <c r="L46" s="2134"/>
      <c r="M46" s="2134"/>
      <c r="N46" s="2134"/>
      <c r="O46" s="306"/>
      <c r="P46" s="112"/>
      <c r="Q46" s="313"/>
    </row>
    <row r="47" spans="2:17" ht="15" customHeight="1" thickTop="1" thickBot="1" x14ac:dyDescent="0.4">
      <c r="B47" s="292"/>
      <c r="C47" s="112"/>
      <c r="D47" s="126" t="s">
        <v>29</v>
      </c>
      <c r="E47" s="112"/>
      <c r="F47" s="1165"/>
      <c r="G47" s="112"/>
      <c r="H47" s="2134"/>
      <c r="I47" s="2134"/>
      <c r="J47" s="2134"/>
      <c r="K47" s="2134"/>
      <c r="L47" s="2134"/>
      <c r="M47" s="2134"/>
      <c r="N47" s="2134"/>
      <c r="O47" s="306"/>
      <c r="P47" s="112"/>
      <c r="Q47" s="313"/>
    </row>
    <row r="48" spans="2:17" ht="15" customHeight="1" thickTop="1" x14ac:dyDescent="0.35">
      <c r="B48" s="292"/>
      <c r="C48" s="112"/>
      <c r="D48" s="307"/>
      <c r="E48" s="112"/>
      <c r="F48" s="112"/>
      <c r="G48" s="112"/>
      <c r="H48" s="306"/>
      <c r="I48" s="306"/>
      <c r="J48" s="306"/>
      <c r="K48" s="306"/>
      <c r="L48" s="306"/>
      <c r="M48" s="306"/>
      <c r="N48" s="306"/>
      <c r="O48" s="306"/>
      <c r="P48" s="112"/>
      <c r="Q48" s="313"/>
    </row>
    <row r="49" spans="2:17" ht="15" customHeight="1" x14ac:dyDescent="0.35">
      <c r="B49" s="292"/>
      <c r="C49" s="112"/>
      <c r="D49" s="112"/>
      <c r="E49" s="308"/>
      <c r="F49" s="298"/>
      <c r="G49" s="308"/>
      <c r="H49" s="308"/>
      <c r="I49" s="308"/>
      <c r="J49" s="303"/>
      <c r="K49" s="303"/>
      <c r="L49" s="112"/>
      <c r="M49" s="112"/>
      <c r="N49" s="112"/>
      <c r="O49" s="112"/>
      <c r="P49" s="112"/>
      <c r="Q49" s="313"/>
    </row>
    <row r="50" spans="2:17" ht="3.75" customHeight="1" thickBot="1" x14ac:dyDescent="0.4">
      <c r="B50" s="455"/>
      <c r="C50" s="281"/>
      <c r="D50" s="281"/>
      <c r="E50" s="281"/>
      <c r="F50" s="281"/>
      <c r="G50" s="281"/>
      <c r="H50" s="281"/>
      <c r="I50" s="281"/>
      <c r="J50" s="281"/>
      <c r="K50" s="1489"/>
      <c r="L50" s="281"/>
      <c r="M50" s="281"/>
      <c r="N50" s="281"/>
      <c r="O50" s="281"/>
      <c r="P50" s="281"/>
      <c r="Q50" s="456"/>
    </row>
  </sheetData>
  <sheetProtection formatCells="0" formatColumns="0" formatRows="0"/>
  <mergeCells count="24">
    <mergeCell ref="C3:P3"/>
    <mergeCell ref="D28:E28"/>
    <mergeCell ref="G41:I41"/>
    <mergeCell ref="G43:I43"/>
    <mergeCell ref="G42:I42"/>
    <mergeCell ref="G32:H32"/>
    <mergeCell ref="L32:O32"/>
    <mergeCell ref="G30:H30"/>
    <mergeCell ref="J30:K30"/>
    <mergeCell ref="M30:O30"/>
    <mergeCell ref="L34:O34"/>
    <mergeCell ref="H45:N47"/>
    <mergeCell ref="G36:O36"/>
    <mergeCell ref="G5:O5"/>
    <mergeCell ref="G8:O8"/>
    <mergeCell ref="G10:O10"/>
    <mergeCell ref="G16:O16"/>
    <mergeCell ref="G18:O18"/>
    <mergeCell ref="G24:O24"/>
    <mergeCell ref="G12:H12"/>
    <mergeCell ref="J12:O12"/>
    <mergeCell ref="G20:H20"/>
    <mergeCell ref="J20:O20"/>
    <mergeCell ref="G28:O28"/>
  </mergeCells>
  <conditionalFormatting sqref="F40 J40 M40 F42 J42">
    <cfRule type="cellIs" dxfId="82" priority="3" operator="equal">
      <formula>"X"</formula>
    </cfRule>
  </conditionalFormatting>
  <conditionalFormatting sqref="G45">
    <cfRule type="containsText" dxfId="81" priority="1" operator="containsText" text="STOP">
      <formula>NOT(ISERROR(SEARCH("STOP",G45)))</formula>
    </cfRule>
  </conditionalFormatting>
  <conditionalFormatting sqref="H45 H48:N48">
    <cfRule type="containsText" dxfId="80" priority="2" operator="containsText" text="projects">
      <formula>NOT(ISERROR(SEARCH("projects",H45)))</formula>
    </cfRule>
  </conditionalFormatting>
  <dataValidations count="2">
    <dataValidation type="list" allowBlank="1" showInputMessage="1" showErrorMessage="1" sqref="L22" xr:uid="{00000000-0002-0000-0800-000000000000}">
      <formula1>Yes_or_No</formula1>
    </dataValidation>
    <dataValidation type="list" allowBlank="1" showInputMessage="1" showErrorMessage="1" sqref="F40 F42 J40 M40 J42" xr:uid="{00000000-0002-0000-0800-000001000000}">
      <formula1>Enable</formula1>
    </dataValidation>
  </dataValidations>
  <pageMargins left="0.7" right="0.7" top="0.75" bottom="0.75" header="0.3" footer="0.3"/>
  <pageSetup scale="92" orientation="portrait" r:id="rId1"/>
  <headerFooter>
    <oddFooter>&amp;LForm 1
Project Summary&amp;CCFA Forms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77</vt:i4>
      </vt:variant>
    </vt:vector>
  </HeadingPairs>
  <TitlesOfParts>
    <vt:vector size="117" baseType="lpstr">
      <vt:lpstr>Calc Sheet Insert</vt:lpstr>
      <vt:lpstr>Resources Insert</vt:lpstr>
      <vt:lpstr>LIHTC Insert</vt:lpstr>
      <vt:lpstr>5 Default Check</vt:lpstr>
      <vt:lpstr>Messages</vt:lpstr>
      <vt:lpstr>Validations Checklist</vt:lpstr>
      <vt:lpstr>Dropdowns</vt:lpstr>
      <vt:lpstr>Form 1 Information</vt:lpstr>
      <vt:lpstr>1</vt:lpstr>
      <vt:lpstr>Form 2A,B Information</vt:lpstr>
      <vt:lpstr>2A</vt:lpstr>
      <vt:lpstr>2B</vt:lpstr>
      <vt:lpstr>Form 3 Information</vt:lpstr>
      <vt:lpstr>3</vt:lpstr>
      <vt:lpstr>4</vt:lpstr>
      <vt:lpstr>Form 5 Information</vt:lpstr>
      <vt:lpstr>5</vt:lpstr>
      <vt:lpstr>Form 6A-E Information</vt:lpstr>
      <vt:lpstr>6A</vt:lpstr>
      <vt:lpstr>6B</vt:lpstr>
      <vt:lpstr>6C</vt:lpstr>
      <vt:lpstr>6D</vt:lpstr>
      <vt:lpstr>6E</vt:lpstr>
      <vt:lpstr>Form 7A,B Information</vt:lpstr>
      <vt:lpstr>7A</vt:lpstr>
      <vt:lpstr>7B</vt:lpstr>
      <vt:lpstr>Form 8A-E Information</vt:lpstr>
      <vt:lpstr>8A</vt:lpstr>
      <vt:lpstr>8B</vt:lpstr>
      <vt:lpstr>8C</vt:lpstr>
      <vt:lpstr>8D</vt:lpstr>
      <vt:lpstr>8E</vt:lpstr>
      <vt:lpstr>Form 9A-E Information</vt:lpstr>
      <vt:lpstr>9A</vt:lpstr>
      <vt:lpstr>9B</vt:lpstr>
      <vt:lpstr>9C</vt:lpstr>
      <vt:lpstr>9D</vt:lpstr>
      <vt:lpstr>9E</vt:lpstr>
      <vt:lpstr>Form 10 COB Scoring</vt:lpstr>
      <vt:lpstr>Ref only - TDC and CFL</vt:lpstr>
      <vt:lpstr>Act_Typ</vt:lpstr>
      <vt:lpstr>Activity_Type</vt:lpstr>
      <vt:lpstr>Actual_or_Percent</vt:lpstr>
      <vt:lpstr>AMIs</vt:lpstr>
      <vt:lpstr>Beds</vt:lpstr>
      <vt:lpstr>Building_ID_or_Name</vt:lpstr>
      <vt:lpstr>Building_Type</vt:lpstr>
      <vt:lpstr>Debt_Type</vt:lpstr>
      <vt:lpstr>Enable</vt:lpstr>
      <vt:lpstr>Fund_Source</vt:lpstr>
      <vt:lpstr>G_or_L</vt:lpstr>
      <vt:lpstr>Grant</vt:lpstr>
      <vt:lpstr>Grant_or_Loan</vt:lpstr>
      <vt:lpstr>GrantType</vt:lpstr>
      <vt:lpstr>Loan</vt:lpstr>
      <vt:lpstr>LoanType</vt:lpstr>
      <vt:lpstr>No</vt:lpstr>
      <vt:lpstr>Non_LIH_Units</vt:lpstr>
      <vt:lpstr>NonRes_FundSource</vt:lpstr>
      <vt:lpstr>OnSite_OffSite</vt:lpstr>
      <vt:lpstr>OnTime_OnBudget</vt:lpstr>
      <vt:lpstr>OnTime_OnBudget2</vt:lpstr>
      <vt:lpstr>Population_Types</vt:lpstr>
      <vt:lpstr>'1'!Print_Area</vt:lpstr>
      <vt:lpstr>'2A'!Print_Area</vt:lpstr>
      <vt:lpstr>'2B'!Print_Area</vt:lpstr>
      <vt:lpstr>'3'!Print_Area</vt:lpstr>
      <vt:lpstr>'4'!Print_Area</vt:lpstr>
      <vt:lpstr>'5'!Print_Area</vt:lpstr>
      <vt:lpstr>'5 Default Check'!Print_Area</vt:lpstr>
      <vt:lpstr>'6A'!Print_Area</vt:lpstr>
      <vt:lpstr>'6B'!Print_Area</vt:lpstr>
      <vt:lpstr>'6C'!Print_Area</vt:lpstr>
      <vt:lpstr>'6D'!Print_Area</vt:lpstr>
      <vt:lpstr>'6E'!Print_Area</vt:lpstr>
      <vt:lpstr>'7A'!Print_Area</vt:lpstr>
      <vt:lpstr>'7B'!Print_Area</vt:lpstr>
      <vt:lpstr>'8A'!Print_Area</vt:lpstr>
      <vt:lpstr>'8B'!Print_Area</vt:lpstr>
      <vt:lpstr>'8C'!Print_Area</vt:lpstr>
      <vt:lpstr>'8D'!Print_Area</vt:lpstr>
      <vt:lpstr>'8E'!Print_Area</vt:lpstr>
      <vt:lpstr>'9A'!Print_Area</vt:lpstr>
      <vt:lpstr>'9B'!Print_Area</vt:lpstr>
      <vt:lpstr>'9C'!Print_Area</vt:lpstr>
      <vt:lpstr>'9D'!Print_Area</vt:lpstr>
      <vt:lpstr>'9E'!Print_Area</vt:lpstr>
      <vt:lpstr>'Form 1 Information'!Print_Area</vt:lpstr>
      <vt:lpstr>'Form 2A,B Information'!Print_Area</vt:lpstr>
      <vt:lpstr>'Form 3 Information'!Print_Area</vt:lpstr>
      <vt:lpstr>'Form 5 Information'!Print_Area</vt:lpstr>
      <vt:lpstr>'Form 6A-E Information'!Print_Area</vt:lpstr>
      <vt:lpstr>'Form 7A,B Information'!Print_Area</vt:lpstr>
      <vt:lpstr>'Form 8A-E Information'!Print_Area</vt:lpstr>
      <vt:lpstr>'Form 9A-E Information'!Print_Area</vt:lpstr>
      <vt:lpstr>'Validations Checklist'!Print_Area</vt:lpstr>
      <vt:lpstr>'6A'!Print_Titles</vt:lpstr>
      <vt:lpstr>'6B'!Print_Titles</vt:lpstr>
      <vt:lpstr>'6C'!Print_Titles</vt:lpstr>
      <vt:lpstr>Project_Status</vt:lpstr>
      <vt:lpstr>Project_Type</vt:lpstr>
      <vt:lpstr>Public_or_Private</vt:lpstr>
      <vt:lpstr>Relo_Units</vt:lpstr>
      <vt:lpstr>Res_Type</vt:lpstr>
      <vt:lpstr>ResOrNonRes</vt:lpstr>
      <vt:lpstr>'5 Default Check'!Schedule_Dates</vt:lpstr>
      <vt:lpstr>Schedule_Dates</vt:lpstr>
      <vt:lpstr>'5 Default Check'!Schedule_Tasks</vt:lpstr>
      <vt:lpstr>Schedule_Tasks</vt:lpstr>
      <vt:lpstr>Sppt_Type</vt:lpstr>
      <vt:lpstr>Units</vt:lpstr>
      <vt:lpstr>Units_and_Beds</vt:lpstr>
      <vt:lpstr>Units_or_Beds</vt:lpstr>
      <vt:lpstr>Yes</vt:lpstr>
      <vt:lpstr>Yes_No_Either</vt:lpstr>
      <vt:lpstr>Yes_No_Partial</vt:lpstr>
      <vt:lpstr>Yes_or_No</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creator>Harrington, Sean (COM)</dc:creator>
  <cp:lastModifiedBy>Sullivan, Katy R.</cp:lastModifiedBy>
  <cp:lastPrinted>2022-05-10T00:20:17Z</cp:lastPrinted>
  <dcterms:created xsi:type="dcterms:W3CDTF">2015-05-06T15:11:33Z</dcterms:created>
  <dcterms:modified xsi:type="dcterms:W3CDTF">2024-11-18T20:27:44Z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0x010100B37F82A00B46344287D29A2B5774955F</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